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d6503617ba58b89/Documents/Claude/Nature Outcomes Catalogue/Catalogue Model/"/>
    </mc:Choice>
  </mc:AlternateContent>
  <xr:revisionPtr revIDLastSave="60" documentId="13_ncr:1_{6D15189F-A4F9-4E18-95D2-C5645C953CE9}" xr6:coauthVersionLast="47" xr6:coauthVersionMax="47" xr10:uidLastSave="{9D490C46-4886-4ED4-8C87-0BEC3D5C85BF}"/>
  <bookViews>
    <workbookView xWindow="-120" yWindow="-120" windowWidth="29040" windowHeight="15720" tabRatio="698" xr2:uid="{0C068488-B4EE-44F6-A109-35D4068B989D}"/>
  </bookViews>
  <sheets>
    <sheet name="Calculator" sheetId="18" r:id="rId1"/>
    <sheet name="Catalogue" sheetId="4" r:id="rId2"/>
    <sheet name="Database" sheetId="1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5" i="19" l="1"/>
  <c r="B625" i="19"/>
  <c r="E624" i="19"/>
  <c r="B624" i="19"/>
  <c r="E623" i="19"/>
  <c r="B623" i="19"/>
  <c r="E622" i="19"/>
  <c r="B622" i="19"/>
  <c r="E621" i="19"/>
  <c r="B621" i="19"/>
  <c r="E620" i="19"/>
  <c r="B620" i="19"/>
  <c r="E619" i="19"/>
  <c r="B619" i="19"/>
  <c r="E618" i="19"/>
  <c r="B618" i="19"/>
  <c r="E617" i="19"/>
  <c r="B617" i="19"/>
  <c r="E616" i="19"/>
  <c r="B616" i="19"/>
  <c r="E615" i="19"/>
  <c r="B615" i="19"/>
  <c r="E614" i="19"/>
  <c r="B614" i="19"/>
  <c r="D604" i="19"/>
  <c r="D603" i="19"/>
  <c r="D602" i="19"/>
  <c r="D601" i="19"/>
  <c r="D600" i="19"/>
  <c r="D599" i="19"/>
  <c r="D598" i="19"/>
  <c r="D597" i="19"/>
  <c r="D596" i="19"/>
  <c r="D595" i="19"/>
  <c r="D594" i="19"/>
  <c r="D593" i="19"/>
  <c r="D592" i="19"/>
  <c r="D591" i="19"/>
  <c r="D590" i="19"/>
  <c r="D589" i="19"/>
  <c r="D588" i="19"/>
  <c r="D587" i="19"/>
  <c r="D586" i="19"/>
  <c r="D585" i="19"/>
  <c r="D584" i="19"/>
  <c r="D583" i="19"/>
  <c r="D582" i="19"/>
  <c r="D581" i="19"/>
  <c r="C573" i="19"/>
  <c r="B573" i="19"/>
  <c r="C572" i="19"/>
  <c r="C571" i="19"/>
  <c r="C570" i="19"/>
  <c r="C569" i="19"/>
  <c r="C568" i="19"/>
  <c r="F562" i="19"/>
  <c r="E562" i="19"/>
  <c r="D562" i="19"/>
  <c r="DB201" i="18" a="1"/>
  <c r="DB201" i="18" s="1"/>
  <c r="DA201" i="18" a="1"/>
  <c r="DA201" i="18" s="1"/>
  <c r="DA179" i="18" s="1"/>
  <c r="CZ201" i="18" a="1"/>
  <c r="CZ201" i="18" s="1"/>
  <c r="CY201" i="18" a="1"/>
  <c r="CY201" i="18" s="1"/>
  <c r="CY179" i="18" s="1"/>
  <c r="CX201" i="18" a="1"/>
  <c r="CX201" i="18" s="1"/>
  <c r="CX179" i="18" s="1"/>
  <c r="CW201" i="18" a="1"/>
  <c r="CW201" i="18" s="1"/>
  <c r="CW179" i="18" s="1"/>
  <c r="CV201" i="18" a="1"/>
  <c r="CV201" i="18"/>
  <c r="CU201" i="18" a="1"/>
  <c r="CU201" i="18"/>
  <c r="CU179" i="18" s="1"/>
  <c r="CT201" i="18" a="1"/>
  <c r="CT201" i="18" s="1"/>
  <c r="CT179" i="18" s="1"/>
  <c r="CS201" i="18" a="1"/>
  <c r="CS201" i="18" s="1"/>
  <c r="CS179" i="18" s="1"/>
  <c r="CR201" i="18" a="1"/>
  <c r="CR201" i="18" s="1"/>
  <c r="CR179" i="18" s="1"/>
  <c r="CQ201" i="18" a="1"/>
  <c r="CQ201" i="18" s="1"/>
  <c r="CQ179" i="18" s="1"/>
  <c r="CP201" i="18" a="1"/>
  <c r="CP201" i="18" s="1"/>
  <c r="CO201" i="18" a="1"/>
  <c r="CO201" i="18"/>
  <c r="CO179" i="18" s="1"/>
  <c r="CN201" i="18" a="1"/>
  <c r="CN201" i="18" s="1"/>
  <c r="CN179" i="18" s="1"/>
  <c r="CM201" i="18" a="1"/>
  <c r="CM201" i="18" s="1"/>
  <c r="CM179" i="18" s="1"/>
  <c r="CL201" i="18" a="1"/>
  <c r="CL201" i="18" s="1"/>
  <c r="CL179" i="18" s="1"/>
  <c r="CK201" i="18" a="1"/>
  <c r="CK201" i="18"/>
  <c r="CJ201" i="18" a="1"/>
  <c r="CJ201" i="18" s="1"/>
  <c r="CJ179" i="18" s="1"/>
  <c r="CI201" i="18" a="1"/>
  <c r="CI201" i="18"/>
  <c r="CH201" i="18" a="1"/>
  <c r="CH201" i="18" s="1"/>
  <c r="CH179" i="18" s="1"/>
  <c r="CG201" i="18" a="1"/>
  <c r="CG201" i="18" s="1"/>
  <c r="CG179" i="18" s="1"/>
  <c r="CF201" i="18" a="1"/>
  <c r="CF201" i="18" s="1"/>
  <c r="CE201" i="18" a="1"/>
  <c r="CE201" i="18"/>
  <c r="CE179" i="18" s="1"/>
  <c r="CD201" i="18" a="1"/>
  <c r="CD201" i="18" s="1"/>
  <c r="CD179" i="18" s="1"/>
  <c r="CC201" i="18" a="1"/>
  <c r="CC201" i="18"/>
  <c r="CC179" i="18" s="1"/>
  <c r="CB201" i="18" a="1"/>
  <c r="CB201" i="18" s="1"/>
  <c r="CA201" i="18" a="1"/>
  <c r="CA201" i="18" s="1"/>
  <c r="CA179" i="18" s="1"/>
  <c r="BZ201" i="18" a="1"/>
  <c r="BZ201" i="18" s="1"/>
  <c r="BZ179" i="18" s="1"/>
  <c r="BY201" i="18" a="1"/>
  <c r="BY201" i="18"/>
  <c r="BY179" i="18" s="1"/>
  <c r="BX201" i="18" a="1"/>
  <c r="BX201" i="18" s="1"/>
  <c r="BX179" i="18" s="1"/>
  <c r="BW201" i="18" a="1"/>
  <c r="BW201" i="18"/>
  <c r="BV201" i="18" a="1"/>
  <c r="BV201" i="18" s="1"/>
  <c r="BU201" i="18" a="1"/>
  <c r="BU201" i="18" s="1"/>
  <c r="BU179" i="18" s="1"/>
  <c r="BT201" i="18" a="1"/>
  <c r="BT201" i="18" s="1"/>
  <c r="BS201" i="18" a="1"/>
  <c r="BS201" i="18"/>
  <c r="BR201" i="18" a="1"/>
  <c r="BR201" i="18" s="1"/>
  <c r="BR179" i="18" s="1"/>
  <c r="BQ201" i="18" a="1"/>
  <c r="BQ201" i="18"/>
  <c r="BQ179" i="18" s="1"/>
  <c r="BP201" i="18" a="1"/>
  <c r="BP201" i="18" s="1"/>
  <c r="BP179" i="18" s="1"/>
  <c r="BO201" i="18" a="1"/>
  <c r="BO201" i="18" s="1"/>
  <c r="BO179" i="18" s="1"/>
  <c r="BN201" i="18" a="1"/>
  <c r="BN201" i="18" s="1"/>
  <c r="BN179" i="18" s="1"/>
  <c r="BM201" i="18" a="1"/>
  <c r="BM201" i="18"/>
  <c r="BL201" i="18" a="1"/>
  <c r="BL201" i="18" s="1"/>
  <c r="BL179" i="18" s="1"/>
  <c r="BK201" i="18" a="1"/>
  <c r="BK201" i="18"/>
  <c r="BK179" i="18" s="1"/>
  <c r="BJ201" i="18" a="1"/>
  <c r="BJ201" i="18" s="1"/>
  <c r="BJ179" i="18" s="1"/>
  <c r="BI201" i="18" a="1"/>
  <c r="BI201" i="18" s="1"/>
  <c r="BI179" i="18" s="1"/>
  <c r="BH201" i="18" a="1"/>
  <c r="BH201" i="18" s="1"/>
  <c r="BH179" i="18" s="1"/>
  <c r="BG201" i="18" a="1"/>
  <c r="BG201" i="18"/>
  <c r="BF201" i="18" a="1"/>
  <c r="BF201" i="18" s="1"/>
  <c r="BE201" i="18" a="1"/>
  <c r="BE201" i="18"/>
  <c r="BD201" i="18" a="1"/>
  <c r="BD201" i="18" s="1"/>
  <c r="BC201" i="18" a="1"/>
  <c r="BC201" i="18" s="1"/>
  <c r="BC179" i="18" s="1"/>
  <c r="BB201" i="18" a="1"/>
  <c r="BB201" i="18" s="1"/>
  <c r="BB179" i="18" s="1"/>
  <c r="BA201" i="18" a="1"/>
  <c r="BA201" i="18"/>
  <c r="BA179" i="18" s="1"/>
  <c r="AZ201" i="18" a="1"/>
  <c r="AZ201" i="18" s="1"/>
  <c r="AZ179" i="18" s="1"/>
  <c r="AY201" i="18" a="1"/>
  <c r="AY201" i="18"/>
  <c r="AX201" i="18" a="1"/>
  <c r="AX201" i="18" s="1"/>
  <c r="AX179" i="18" s="1"/>
  <c r="AW201" i="18" a="1"/>
  <c r="AW201" i="18" s="1"/>
  <c r="AW179" i="18" s="1"/>
  <c r="AV201" i="18" a="1"/>
  <c r="AV201" i="18" s="1"/>
  <c r="AV179" i="18" s="1"/>
  <c r="AU201" i="18" a="1"/>
  <c r="AU201" i="18"/>
  <c r="AU179" i="18" s="1"/>
  <c r="AT201" i="18" a="1"/>
  <c r="AT201" i="18" s="1"/>
  <c r="AT179" i="18" s="1"/>
  <c r="AS201" i="18" a="1"/>
  <c r="AS201" i="18"/>
  <c r="AR201" i="18" a="1"/>
  <c r="AR201" i="18" s="1"/>
  <c r="AQ201" i="18" a="1"/>
  <c r="AQ201" i="18" s="1"/>
  <c r="AQ179" i="18" s="1"/>
  <c r="AP201" i="18" a="1"/>
  <c r="AP201" i="18" s="1"/>
  <c r="AO201" i="18" a="1"/>
  <c r="AO201" i="18"/>
  <c r="AN201" i="18" a="1"/>
  <c r="AN201" i="18" s="1"/>
  <c r="AM201" i="18" a="1"/>
  <c r="AM201" i="18"/>
  <c r="AM179" i="18" s="1"/>
  <c r="AL201" i="18" a="1"/>
  <c r="AL201" i="18" s="1"/>
  <c r="AL179" i="18" s="1"/>
  <c r="AK201" i="18" a="1"/>
  <c r="AK201" i="18" s="1"/>
  <c r="AK179" i="18" s="1"/>
  <c r="AJ201" i="18" a="1"/>
  <c r="AJ201" i="18" s="1"/>
  <c r="AJ179" i="18" s="1"/>
  <c r="AI201" i="18" a="1"/>
  <c r="AI201" i="18"/>
  <c r="AH201" i="18" a="1"/>
  <c r="AH201" i="18" s="1"/>
  <c r="AH179" i="18" s="1"/>
  <c r="AG201" i="18" a="1"/>
  <c r="AG201" i="18"/>
  <c r="AG179" i="18" s="1"/>
  <c r="AF201" i="18" a="1"/>
  <c r="AF201" i="18" s="1"/>
  <c r="AF179" i="18" s="1"/>
  <c r="AE201" i="18" a="1"/>
  <c r="AE201" i="18" s="1"/>
  <c r="AE179" i="18" s="1"/>
  <c r="AD201" i="18" a="1"/>
  <c r="AD201" i="18" s="1"/>
  <c r="AD179" i="18" s="1"/>
  <c r="AC201" i="18" a="1"/>
  <c r="AC201" i="18"/>
  <c r="AB201" i="18" a="1"/>
  <c r="AB201" i="18" s="1"/>
  <c r="AA201" i="18" a="1"/>
  <c r="AA201" i="18"/>
  <c r="Z201" i="18" a="1"/>
  <c r="Z201" i="18" s="1"/>
  <c r="Z179" i="18" s="1"/>
  <c r="Y201" i="18" a="1"/>
  <c r="Y201" i="18" s="1"/>
  <c r="Y179" i="18" s="1"/>
  <c r="X201" i="18" a="1"/>
  <c r="X201" i="18" s="1"/>
  <c r="X179" i="18" s="1"/>
  <c r="W201" i="18" a="1"/>
  <c r="W201" i="18"/>
  <c r="W179" i="18" s="1"/>
  <c r="V201" i="18" a="1"/>
  <c r="V201" i="18" s="1"/>
  <c r="V179" i="18" s="1"/>
  <c r="T201" i="18" a="1"/>
  <c r="T201" i="18"/>
  <c r="S201" i="18" a="1"/>
  <c r="S201" i="18" s="1"/>
  <c r="S179" i="18" s="1"/>
  <c r="R201" i="18" a="1"/>
  <c r="R201" i="18" s="1"/>
  <c r="R179" i="18" s="1"/>
  <c r="Q201" i="18" a="1"/>
  <c r="Q201" i="18" s="1"/>
  <c r="Q179" i="18" s="1"/>
  <c r="P201" i="18" a="1"/>
  <c r="P201" i="18"/>
  <c r="P179" i="18" s="1"/>
  <c r="O201" i="18" a="1"/>
  <c r="O201" i="18" s="1"/>
  <c r="O179" i="18" s="1"/>
  <c r="N201" i="18" a="1"/>
  <c r="N201" i="18"/>
  <c r="M201" i="18" a="1"/>
  <c r="M201" i="18" s="1"/>
  <c r="M179" i="18" s="1"/>
  <c r="L201" i="18" a="1"/>
  <c r="L201" i="18" s="1"/>
  <c r="K201" i="18" a="1"/>
  <c r="K201" i="18" s="1"/>
  <c r="J201" i="18" a="1"/>
  <c r="J201" i="18"/>
  <c r="I201" i="18" a="1"/>
  <c r="I201" i="18" s="1"/>
  <c r="I179" i="18" s="1"/>
  <c r="H201" i="18" a="1"/>
  <c r="H201" i="18"/>
  <c r="H179" i="18" s="1"/>
  <c r="G201" i="18" a="1"/>
  <c r="G201" i="18" s="1"/>
  <c r="DB200" i="18" a="1"/>
  <c r="DB200" i="18" s="1"/>
  <c r="DB178" i="18" s="1"/>
  <c r="DA200" i="18" a="1"/>
  <c r="DA200" i="18" s="1"/>
  <c r="DA178" i="18" s="1"/>
  <c r="CZ200" i="18" a="1"/>
  <c r="CZ200" i="18" s="1"/>
  <c r="CY200" i="18" a="1"/>
  <c r="CY200" i="18" s="1"/>
  <c r="CX200" i="18" a="1"/>
  <c r="CX200" i="18" s="1"/>
  <c r="CX178" i="18" s="1"/>
  <c r="CW200" i="18" a="1"/>
  <c r="CW200" i="18" s="1"/>
  <c r="CW178" i="18" s="1"/>
  <c r="CV200" i="18" a="1"/>
  <c r="CV200" i="18" s="1"/>
  <c r="CV178" i="18" s="1"/>
  <c r="CU200" i="18" a="1"/>
  <c r="CU200" i="18" s="1"/>
  <c r="CU178" i="18" s="1"/>
  <c r="CT200" i="18" a="1"/>
  <c r="CT200" i="18" s="1"/>
  <c r="CT178" i="18" s="1"/>
  <c r="CS200" i="18" a="1"/>
  <c r="CS200" i="18" s="1"/>
  <c r="CS178" i="18" s="1"/>
  <c r="CR200" i="18" a="1"/>
  <c r="CR200" i="18"/>
  <c r="CR178" i="18" s="1"/>
  <c r="CQ200" i="18" a="1"/>
  <c r="CQ200" i="18" s="1"/>
  <c r="CP200" i="18" a="1"/>
  <c r="CP200" i="18" s="1"/>
  <c r="CP178" i="18" s="1"/>
  <c r="CO200" i="18" a="1"/>
  <c r="CO200" i="18" s="1"/>
  <c r="CO178" i="18" s="1"/>
  <c r="CN200" i="18" a="1"/>
  <c r="CN200" i="18" s="1"/>
  <c r="CM200" i="18" a="1"/>
  <c r="CM200" i="18" s="1"/>
  <c r="CM178" i="18" s="1"/>
  <c r="CL200" i="18" a="1"/>
  <c r="CL200" i="18"/>
  <c r="CK200" i="18" a="1"/>
  <c r="CK200" i="18" s="1"/>
  <c r="CK178" i="18" s="1"/>
  <c r="CJ200" i="18" a="1"/>
  <c r="CJ200" i="18" s="1"/>
  <c r="CJ178" i="18" s="1"/>
  <c r="CI200" i="18" a="1"/>
  <c r="CI200" i="18" s="1"/>
  <c r="CI178" i="18" s="1"/>
  <c r="CH200" i="18" a="1"/>
  <c r="CH200" i="18" s="1"/>
  <c r="CH178" i="18" s="1"/>
  <c r="CG200" i="18" a="1"/>
  <c r="CG200" i="18" s="1"/>
  <c r="CG178" i="18" s="1"/>
  <c r="CF200" i="18" a="1"/>
  <c r="CF200" i="18" s="1"/>
  <c r="CF178" i="18" s="1"/>
  <c r="CE200" i="18" a="1"/>
  <c r="CE200" i="18" s="1"/>
  <c r="CE178" i="18" s="1"/>
  <c r="CD200" i="18" a="1"/>
  <c r="CD200" i="18" s="1"/>
  <c r="CD178" i="18" s="1"/>
  <c r="CC200" i="18" a="1"/>
  <c r="CC200" i="18" s="1"/>
  <c r="CC178" i="18" s="1"/>
  <c r="CB200" i="18" a="1"/>
  <c r="CB200" i="18" s="1"/>
  <c r="CB178" i="18" s="1"/>
  <c r="CA200" i="18" a="1"/>
  <c r="CA200" i="18" s="1"/>
  <c r="BZ200" i="18" a="1"/>
  <c r="BZ200" i="18"/>
  <c r="BZ178" i="18" s="1"/>
  <c r="BY200" i="18" a="1"/>
  <c r="BY200" i="18" s="1"/>
  <c r="BY178" i="18" s="1"/>
  <c r="BX200" i="18" a="1"/>
  <c r="BX200" i="18" s="1"/>
  <c r="BX178" i="18" s="1"/>
  <c r="BW200" i="18" a="1"/>
  <c r="BW200" i="18" s="1"/>
  <c r="BW178" i="18" s="1"/>
  <c r="BV200" i="18" a="1"/>
  <c r="BV200" i="18" s="1"/>
  <c r="BV178" i="18" s="1"/>
  <c r="BU200" i="18" a="1"/>
  <c r="BU200" i="18" s="1"/>
  <c r="BT200" i="18" a="1"/>
  <c r="BT200" i="18"/>
  <c r="BS200" i="18" a="1"/>
  <c r="BS200" i="18" s="1"/>
  <c r="BR200" i="18" a="1"/>
  <c r="BR200" i="18" s="1"/>
  <c r="BR178" i="18" s="1"/>
  <c r="BQ200" i="18" a="1"/>
  <c r="BQ200" i="18" s="1"/>
  <c r="BQ178" i="18" s="1"/>
  <c r="BP200" i="18" a="1"/>
  <c r="BP200" i="18" s="1"/>
  <c r="BO200" i="18" a="1"/>
  <c r="BO200" i="18" s="1"/>
  <c r="BN200" i="18" a="1"/>
  <c r="BN200" i="18" s="1"/>
  <c r="BM200" i="18" a="1"/>
  <c r="BM200" i="18" s="1"/>
  <c r="BM178" i="18" s="1"/>
  <c r="BL200" i="18" a="1"/>
  <c r="BL200" i="18" s="1"/>
  <c r="BL178" i="18" s="1"/>
  <c r="BK200" i="18" a="1"/>
  <c r="BK200" i="18" s="1"/>
  <c r="BK178" i="18" s="1"/>
  <c r="BJ200" i="18" a="1"/>
  <c r="BJ200" i="18" s="1"/>
  <c r="BJ178" i="18" s="1"/>
  <c r="BI200" i="18" a="1"/>
  <c r="BI200" i="18" s="1"/>
  <c r="BI178" i="18" s="1"/>
  <c r="BH200" i="18" a="1"/>
  <c r="BH200" i="18" s="1"/>
  <c r="BH178" i="18" s="1"/>
  <c r="BG200" i="18" a="1"/>
  <c r="BG200" i="18" s="1"/>
  <c r="BG178" i="18" s="1"/>
  <c r="BF200" i="18" a="1"/>
  <c r="BF200" i="18" s="1"/>
  <c r="BE200" i="18" a="1"/>
  <c r="BE200" i="18" s="1"/>
  <c r="BE178" i="18" s="1"/>
  <c r="BD200" i="18" a="1"/>
  <c r="BD200" i="18" s="1"/>
  <c r="BD178" i="18" s="1"/>
  <c r="BC200" i="18" a="1"/>
  <c r="BC200" i="18" s="1"/>
  <c r="BB200" i="18" a="1"/>
  <c r="BB200" i="18"/>
  <c r="BA200" i="18" a="1"/>
  <c r="BA200" i="18" s="1"/>
  <c r="BA178" i="18" s="1"/>
  <c r="AZ200" i="18" a="1"/>
  <c r="AZ200" i="18"/>
  <c r="AZ178" i="18" s="1"/>
  <c r="AY200" i="18" a="1"/>
  <c r="AY200" i="18" s="1"/>
  <c r="AY178" i="18" s="1"/>
  <c r="AX200" i="18" a="1"/>
  <c r="AX200" i="18" s="1"/>
  <c r="AX178" i="18" s="1"/>
  <c r="AW200" i="18" a="1"/>
  <c r="AW200" i="18" s="1"/>
  <c r="AV200" i="18" a="1"/>
  <c r="AV200" i="18" s="1"/>
  <c r="AU200" i="18" a="1"/>
  <c r="AU200" i="18" s="1"/>
  <c r="AT200" i="18" a="1"/>
  <c r="AT200" i="18" s="1"/>
  <c r="AS200" i="18" a="1"/>
  <c r="AS200" i="18" s="1"/>
  <c r="AS178" i="18" s="1"/>
  <c r="AR200" i="18" a="1"/>
  <c r="AR200" i="18" s="1"/>
  <c r="AR178" i="18" s="1"/>
  <c r="AQ200" i="18" a="1"/>
  <c r="AQ200" i="18" s="1"/>
  <c r="AQ178" i="18" s="1"/>
  <c r="AP200" i="18" a="1"/>
  <c r="AP200" i="18" s="1"/>
  <c r="AP178" i="18" s="1"/>
  <c r="AO200" i="18" a="1"/>
  <c r="AO200" i="18" s="1"/>
  <c r="AO178" i="18" s="1"/>
  <c r="AN200" i="18" a="1"/>
  <c r="AN200" i="18" s="1"/>
  <c r="AN178" i="18" s="1"/>
  <c r="AM200" i="18" a="1"/>
  <c r="AM200" i="18" s="1"/>
  <c r="AL200" i="18" a="1"/>
  <c r="AL200" i="18" s="1"/>
  <c r="AL178" i="18" s="1"/>
  <c r="AK200" i="18" a="1"/>
  <c r="AK200" i="18" s="1"/>
  <c r="AK178" i="18" s="1"/>
  <c r="AJ200" i="18" a="1"/>
  <c r="AJ200" i="18"/>
  <c r="AJ178" i="18" s="1"/>
  <c r="AI200" i="18" a="1"/>
  <c r="AI200" i="18" s="1"/>
  <c r="AI178" i="18" s="1"/>
  <c r="AH200" i="18" a="1"/>
  <c r="AH200" i="18" s="1"/>
  <c r="AH178" i="18" s="1"/>
  <c r="AG200" i="18" a="1"/>
  <c r="AG200" i="18" s="1"/>
  <c r="AG178" i="18" s="1"/>
  <c r="AF200" i="18" a="1"/>
  <c r="AF200" i="18" s="1"/>
  <c r="AE200" i="18" a="1"/>
  <c r="AE200" i="18" s="1"/>
  <c r="AD200" i="18" a="1"/>
  <c r="AD200" i="18" s="1"/>
  <c r="AC200" i="18" a="1"/>
  <c r="AC200" i="18" s="1"/>
  <c r="AC178" i="18" s="1"/>
  <c r="AB200" i="18" a="1"/>
  <c r="AB200" i="18" s="1"/>
  <c r="AB178" i="18" s="1"/>
  <c r="AA200" i="18" a="1"/>
  <c r="AA200" i="18" s="1"/>
  <c r="AA178" i="18" s="1"/>
  <c r="Z200" i="18" a="1"/>
  <c r="Z200" i="18" s="1"/>
  <c r="Z178" i="18" s="1"/>
  <c r="Y200" i="18" a="1"/>
  <c r="Y200" i="18" s="1"/>
  <c r="X200" i="18" a="1"/>
  <c r="X200" i="18" s="1"/>
  <c r="X178" i="18" s="1"/>
  <c r="W200" i="18" a="1"/>
  <c r="W200" i="18" s="1"/>
  <c r="W178" i="18" s="1"/>
  <c r="V200" i="18" a="1"/>
  <c r="V200" i="18" s="1"/>
  <c r="V178" i="18" s="1"/>
  <c r="T200" i="18" a="1"/>
  <c r="T200" i="18" s="1"/>
  <c r="S200" i="18" a="1"/>
  <c r="S200" i="18" s="1"/>
  <c r="S178" i="18" s="1"/>
  <c r="R200" i="18" a="1"/>
  <c r="R200" i="18" s="1"/>
  <c r="R178" i="18" s="1"/>
  <c r="Q200" i="18" a="1"/>
  <c r="Q200" i="18" s="1"/>
  <c r="Q178" i="18" s="1"/>
  <c r="P200" i="18" a="1"/>
  <c r="P200" i="18"/>
  <c r="P178" i="18" s="1"/>
  <c r="O200" i="18" a="1"/>
  <c r="O200" i="18" s="1"/>
  <c r="O178" i="18" s="1"/>
  <c r="N200" i="18" a="1"/>
  <c r="N200" i="18" s="1"/>
  <c r="N178" i="18" s="1"/>
  <c r="M200" i="18" a="1"/>
  <c r="M200" i="18" s="1"/>
  <c r="L200" i="18" a="1"/>
  <c r="L200" i="18" s="1"/>
  <c r="K200" i="18" a="1"/>
  <c r="K200" i="18" s="1"/>
  <c r="K178" i="18" s="1"/>
  <c r="J200" i="18" a="1"/>
  <c r="J200" i="18" s="1"/>
  <c r="I200" i="18" a="1"/>
  <c r="I200" i="18" s="1"/>
  <c r="I178" i="18" s="1"/>
  <c r="H200" i="18" a="1"/>
  <c r="H200" i="18" s="1"/>
  <c r="G200" i="18" a="1"/>
  <c r="G200" i="18" s="1"/>
  <c r="DB199" i="18" a="1"/>
  <c r="DB199" i="18"/>
  <c r="DB177" i="18" s="1"/>
  <c r="DA199" i="18" a="1"/>
  <c r="DA199" i="18" s="1"/>
  <c r="DA177" i="18" s="1"/>
  <c r="CZ199" i="18" a="1"/>
  <c r="CZ199" i="18" s="1"/>
  <c r="CZ177" i="18" s="1"/>
  <c r="CY199" i="18" a="1"/>
  <c r="CY199" i="18"/>
  <c r="CY177" i="18" s="1"/>
  <c r="CX199" i="18" a="1"/>
  <c r="CX199" i="18" s="1"/>
  <c r="CW199" i="18" a="1"/>
  <c r="CW199" i="18" s="1"/>
  <c r="CW177" i="18" s="1"/>
  <c r="CV199" i="18" a="1"/>
  <c r="CV199" i="18"/>
  <c r="CV177" i="18" s="1"/>
  <c r="CU199" i="18" a="1"/>
  <c r="CU199" i="18" s="1"/>
  <c r="CU177" i="18" s="1"/>
  <c r="CT199" i="18" a="1"/>
  <c r="CT199" i="18" s="1"/>
  <c r="CT177" i="18" s="1"/>
  <c r="CS199" i="18" a="1"/>
  <c r="CS199" i="18" s="1"/>
  <c r="CS177" i="18" s="1"/>
  <c r="CR199" i="18" a="1"/>
  <c r="CR199" i="18"/>
  <c r="CR177" i="18" s="1"/>
  <c r="CQ199" i="18" a="1"/>
  <c r="CQ199" i="18" s="1"/>
  <c r="CQ177" i="18" s="1"/>
  <c r="CP199" i="18" a="1"/>
  <c r="CP199" i="18"/>
  <c r="CP177" i="18" s="1"/>
  <c r="CO199" i="18" a="1"/>
  <c r="CO199" i="18"/>
  <c r="CN199" i="18" a="1"/>
  <c r="CN199" i="18" s="1"/>
  <c r="CN177" i="18" s="1"/>
  <c r="CM199" i="18" a="1"/>
  <c r="CM199" i="18" s="1"/>
  <c r="CL199" i="18" a="1"/>
  <c r="CL199" i="18" s="1"/>
  <c r="CK199" i="18" a="1"/>
  <c r="CK199" i="18" s="1"/>
  <c r="CK177" i="18" s="1"/>
  <c r="CJ199" i="18" a="1"/>
  <c r="CJ199" i="18" s="1"/>
  <c r="CJ177" i="18" s="1"/>
  <c r="CI199" i="18" a="1"/>
  <c r="CI199" i="18"/>
  <c r="CI177" i="18" s="1"/>
  <c r="CH199" i="18" a="1"/>
  <c r="CH199" i="18" s="1"/>
  <c r="CH177" i="18" s="1"/>
  <c r="CG199" i="18" a="1"/>
  <c r="CG199" i="18" s="1"/>
  <c r="CG177" i="18" s="1"/>
  <c r="CF199" i="18" a="1"/>
  <c r="CF199" i="18" s="1"/>
  <c r="CF177" i="18" s="1"/>
  <c r="CE199" i="18" a="1"/>
  <c r="CE199" i="18" s="1"/>
  <c r="CE177" i="18" s="1"/>
  <c r="CD199" i="18" a="1"/>
  <c r="CD199" i="18" s="1"/>
  <c r="CD177" i="18" s="1"/>
  <c r="CC199" i="18" a="1"/>
  <c r="CC199" i="18" s="1"/>
  <c r="CB199" i="18" a="1"/>
  <c r="CB199" i="18"/>
  <c r="CB177" i="18" s="1"/>
  <c r="CA199" i="18" a="1"/>
  <c r="CA199" i="18"/>
  <c r="CA177" i="18" s="1"/>
  <c r="BZ199" i="18" a="1"/>
  <c r="BZ199" i="18" s="1"/>
  <c r="BZ177" i="18" s="1"/>
  <c r="BY199" i="18" a="1"/>
  <c r="BY199" i="18" s="1"/>
  <c r="BY177" i="18" s="1"/>
  <c r="BX199" i="18" a="1"/>
  <c r="BX199" i="18" s="1"/>
  <c r="BX177" i="18" s="1"/>
  <c r="BW199" i="18" a="1"/>
  <c r="BW199" i="18"/>
  <c r="BV199" i="18" a="1"/>
  <c r="BV199" i="18" s="1"/>
  <c r="BV177" i="18" s="1"/>
  <c r="BU199" i="18" a="1"/>
  <c r="BU199" i="18"/>
  <c r="BT199" i="18" a="1"/>
  <c r="BT199" i="18"/>
  <c r="BT177" i="18" s="1"/>
  <c r="BS199" i="18" a="1"/>
  <c r="BS199" i="18" s="1"/>
  <c r="BS177" i="18" s="1"/>
  <c r="BR199" i="18" a="1"/>
  <c r="BR199" i="18" s="1"/>
  <c r="BR177" i="18" s="1"/>
  <c r="BQ199" i="18" a="1"/>
  <c r="BQ199" i="18" s="1"/>
  <c r="BQ177" i="18" s="1"/>
  <c r="BP199" i="18" a="1"/>
  <c r="BP199" i="18" s="1"/>
  <c r="BP177" i="18" s="1"/>
  <c r="BO199" i="18" a="1"/>
  <c r="BO199" i="18" s="1"/>
  <c r="BN199" i="18" a="1"/>
  <c r="BN199" i="18"/>
  <c r="BN177" i="18" s="1"/>
  <c r="BM199" i="18" a="1"/>
  <c r="BM199" i="18" s="1"/>
  <c r="BM177" i="18" s="1"/>
  <c r="BL199" i="18" a="1"/>
  <c r="BL199" i="18" s="1"/>
  <c r="BL177" i="18" s="1"/>
  <c r="BK199" i="18" a="1"/>
  <c r="BK199" i="18" s="1"/>
  <c r="BK177" i="18" s="1"/>
  <c r="BJ199" i="18" a="1"/>
  <c r="BJ199" i="18" s="1"/>
  <c r="BJ177" i="18" s="1"/>
  <c r="BI199" i="18" a="1"/>
  <c r="BI199" i="18"/>
  <c r="BH199" i="18" a="1"/>
  <c r="BH199" i="18" s="1"/>
  <c r="BH177" i="18" s="1"/>
  <c r="BG199" i="18" a="1"/>
  <c r="BG199" i="18" s="1"/>
  <c r="BG177" i="18" s="1"/>
  <c r="BF199" i="18" a="1"/>
  <c r="BF199" i="18"/>
  <c r="BF177" i="18" s="1"/>
  <c r="BE199" i="18" a="1"/>
  <c r="BE199" i="18" s="1"/>
  <c r="BE177" i="18" s="1"/>
  <c r="BD199" i="18" a="1"/>
  <c r="BD199" i="18" s="1"/>
  <c r="BD177" i="18" s="1"/>
  <c r="BC199" i="18" a="1"/>
  <c r="BC199" i="18" s="1"/>
  <c r="BC177" i="18" s="1"/>
  <c r="BB199" i="18" a="1"/>
  <c r="BB199" i="18" s="1"/>
  <c r="BA199" i="18" a="1"/>
  <c r="BA199" i="18" s="1"/>
  <c r="BA177" i="18" s="1"/>
  <c r="AZ199" i="18" a="1"/>
  <c r="AZ199" i="18"/>
  <c r="AY199" i="18" a="1"/>
  <c r="AY199" i="18"/>
  <c r="AX199" i="18" a="1"/>
  <c r="AX199" i="18" s="1"/>
  <c r="AX177" i="18" s="1"/>
  <c r="AW199" i="18" a="1"/>
  <c r="AW199" i="18" s="1"/>
  <c r="AW177" i="18" s="1"/>
  <c r="AV199" i="18" a="1"/>
  <c r="AV199" i="18" s="1"/>
  <c r="AU199" i="18" a="1"/>
  <c r="AU199" i="18" s="1"/>
  <c r="AU177" i="18" s="1"/>
  <c r="AT199" i="18" a="1"/>
  <c r="AT199" i="18" s="1"/>
  <c r="AT177" i="18" s="1"/>
  <c r="AS199" i="18" a="1"/>
  <c r="AS199" i="18"/>
  <c r="AS177" i="18" s="1"/>
  <c r="AR199" i="18" a="1"/>
  <c r="AR199" i="18"/>
  <c r="AR177" i="18" s="1"/>
  <c r="AQ199" i="18" a="1"/>
  <c r="AQ199" i="18" s="1"/>
  <c r="AQ177" i="18" s="1"/>
  <c r="AP199" i="18" a="1"/>
  <c r="AP199" i="18" s="1"/>
  <c r="AP177" i="18" s="1"/>
  <c r="AO199" i="18" a="1"/>
  <c r="AO199" i="18" s="1"/>
  <c r="AO177" i="18" s="1"/>
  <c r="AN199" i="18" a="1"/>
  <c r="AN199" i="18" s="1"/>
  <c r="AN177" i="18" s="1"/>
  <c r="AM199" i="18" a="1"/>
  <c r="AM199" i="18"/>
  <c r="AM177" i="18" s="1"/>
  <c r="AL199" i="18" a="1"/>
  <c r="AL199" i="18"/>
  <c r="AL177" i="18" s="1"/>
  <c r="AK199" i="18" a="1"/>
  <c r="AK199" i="18" s="1"/>
  <c r="AK177" i="18" s="1"/>
  <c r="AJ199" i="18" a="1"/>
  <c r="AJ199" i="18" s="1"/>
  <c r="AJ177" i="18" s="1"/>
  <c r="AI199" i="18" a="1"/>
  <c r="AI199" i="18" s="1"/>
  <c r="AI177" i="18" s="1"/>
  <c r="AH199" i="18" a="1"/>
  <c r="AH199" i="18"/>
  <c r="AH177" i="18" s="1"/>
  <c r="AG199" i="18" a="1"/>
  <c r="AG199" i="18" s="1"/>
  <c r="AG177" i="18" s="1"/>
  <c r="AF199" i="18" a="1"/>
  <c r="AF199" i="18"/>
  <c r="AE199" i="18" a="1"/>
  <c r="AE199" i="18" s="1"/>
  <c r="AE177" i="18" s="1"/>
  <c r="AD199" i="18" a="1"/>
  <c r="AD199" i="18" s="1"/>
  <c r="AC199" i="18" a="1"/>
  <c r="AC199" i="18" s="1"/>
  <c r="AC177" i="18" s="1"/>
  <c r="AB199" i="18" a="1"/>
  <c r="AB199" i="18" s="1"/>
  <c r="AA199" i="18" a="1"/>
  <c r="AA199" i="18" s="1"/>
  <c r="AA177" i="18" s="1"/>
  <c r="Z199" i="18" a="1"/>
  <c r="Z199" i="18" s="1"/>
  <c r="Z177" i="18" s="1"/>
  <c r="Y199" i="18" a="1"/>
  <c r="Y199" i="18"/>
  <c r="Y177" i="18" s="1"/>
  <c r="X199" i="18" a="1"/>
  <c r="X199" i="18"/>
  <c r="X177" i="18" s="1"/>
  <c r="W199" i="18" a="1"/>
  <c r="W199" i="18" s="1"/>
  <c r="W177" i="18" s="1"/>
  <c r="V199" i="18" a="1"/>
  <c r="V199" i="18" s="1"/>
  <c r="V177" i="18" s="1"/>
  <c r="T199" i="18" a="1"/>
  <c r="T199" i="18" s="1"/>
  <c r="T177" i="18" s="1"/>
  <c r="S199" i="18" a="1"/>
  <c r="S199" i="18"/>
  <c r="R199" i="18" a="1"/>
  <c r="R199" i="18" s="1"/>
  <c r="R177" i="18" s="1"/>
  <c r="Q199" i="18" a="1"/>
  <c r="Q199" i="18" s="1"/>
  <c r="Q177" i="18" s="1"/>
  <c r="P199" i="18" a="1"/>
  <c r="P199" i="18"/>
  <c r="P177" i="18" s="1"/>
  <c r="O199" i="18" a="1"/>
  <c r="O199" i="18" s="1"/>
  <c r="O177" i="18" s="1"/>
  <c r="N199" i="18" a="1"/>
  <c r="N199" i="18" s="1"/>
  <c r="N177" i="18" s="1"/>
  <c r="M199" i="18" a="1"/>
  <c r="M199" i="18" s="1"/>
  <c r="L199" i="18" a="1"/>
  <c r="L199" i="18" s="1"/>
  <c r="K199" i="18" a="1"/>
  <c r="K199" i="18" s="1"/>
  <c r="K177" i="18" s="1"/>
  <c r="J199" i="18" a="1"/>
  <c r="J199" i="18"/>
  <c r="J177" i="18" s="1"/>
  <c r="I199" i="18" a="1"/>
  <c r="I199" i="18"/>
  <c r="H199" i="18" a="1"/>
  <c r="H199" i="18" s="1"/>
  <c r="G199" i="18" a="1"/>
  <c r="G199" i="18" s="1"/>
  <c r="DB198" i="18"/>
  <c r="DA198" i="18"/>
  <c r="CZ198" i="18"/>
  <c r="CZ176" i="18" s="1"/>
  <c r="CY198" i="18"/>
  <c r="CX198" i="18"/>
  <c r="CX176" i="18" s="1"/>
  <c r="CW198" i="18"/>
  <c r="CW176" i="18" s="1"/>
  <c r="CV198" i="18"/>
  <c r="CV176" i="18" s="1"/>
  <c r="CU198" i="18"/>
  <c r="CU176" i="18" s="1"/>
  <c r="CT198" i="18"/>
  <c r="CT176" i="18" s="1"/>
  <c r="CS198" i="18"/>
  <c r="CR198" i="18"/>
  <c r="CQ198" i="18"/>
  <c r="CP198" i="18"/>
  <c r="CO198" i="18"/>
  <c r="CN198" i="18"/>
  <c r="CN176" i="18" s="1"/>
  <c r="CM198" i="18"/>
  <c r="CL198" i="18"/>
  <c r="CK198" i="18"/>
  <c r="CJ198" i="18"/>
  <c r="CJ176" i="18" s="1"/>
  <c r="CI198" i="18"/>
  <c r="CI176" i="18" s="1"/>
  <c r="CH198" i="18"/>
  <c r="CH176" i="18" s="1"/>
  <c r="CG198" i="18"/>
  <c r="CG176" i="18" s="1"/>
  <c r="CF198" i="18"/>
  <c r="CE198" i="18"/>
  <c r="CD198" i="18"/>
  <c r="CC198" i="18"/>
  <c r="CB198" i="18"/>
  <c r="CB176" i="18" s="1"/>
  <c r="CA198" i="18"/>
  <c r="BZ198" i="18"/>
  <c r="BY198" i="18"/>
  <c r="BY176" i="18" s="1"/>
  <c r="BX198" i="18"/>
  <c r="BW198" i="18"/>
  <c r="BW176" i="18" s="1"/>
  <c r="BV198" i="18"/>
  <c r="BV176" i="18" s="1"/>
  <c r="BU198" i="18"/>
  <c r="BU176" i="18" s="1"/>
  <c r="BT198" i="18"/>
  <c r="BT176" i="18" s="1"/>
  <c r="BS198" i="18"/>
  <c r="BR198" i="18"/>
  <c r="BQ198" i="18"/>
  <c r="BP198" i="18"/>
  <c r="BP176" i="18" s="1"/>
  <c r="BO198" i="18"/>
  <c r="BN198" i="18"/>
  <c r="BM198" i="18"/>
  <c r="BM176" i="18" s="1"/>
  <c r="BL198" i="18"/>
  <c r="BL176" i="18" s="1"/>
  <c r="BK198" i="18"/>
  <c r="BK176" i="18" s="1"/>
  <c r="BJ198" i="18"/>
  <c r="BI198" i="18"/>
  <c r="BI176" i="18" s="1"/>
  <c r="BH198" i="18"/>
  <c r="BH176" i="18" s="1"/>
  <c r="BG198" i="18"/>
  <c r="BF198" i="18"/>
  <c r="BE198" i="18"/>
  <c r="BD198" i="18"/>
  <c r="BD176" i="18" s="1"/>
  <c r="BC198" i="18"/>
  <c r="BB198" i="18"/>
  <c r="BB176" i="18" s="1"/>
  <c r="BA198" i="18"/>
  <c r="AZ198" i="18"/>
  <c r="AZ176" i="18" s="1"/>
  <c r="AY198" i="18"/>
  <c r="AY176" i="18" s="1"/>
  <c r="AX198" i="18"/>
  <c r="AX176" i="18" s="1"/>
  <c r="AW198" i="18"/>
  <c r="AW176" i="18" s="1"/>
  <c r="AV198" i="18"/>
  <c r="AU198" i="18"/>
  <c r="AU176" i="18" s="1"/>
  <c r="AT198" i="18"/>
  <c r="AT176" i="18" s="1"/>
  <c r="AS198" i="18"/>
  <c r="AR198" i="18"/>
  <c r="AR176" i="18" s="1"/>
  <c r="AQ198" i="18"/>
  <c r="AP198" i="18"/>
  <c r="AO198" i="18"/>
  <c r="AN198" i="18"/>
  <c r="AM198" i="18"/>
  <c r="AM176" i="18" s="1"/>
  <c r="AL198" i="18"/>
  <c r="AL176" i="18" s="1"/>
  <c r="AK198" i="18"/>
  <c r="AK176" i="18" s="1"/>
  <c r="AJ198" i="18"/>
  <c r="AJ176" i="18" s="1"/>
  <c r="AI198" i="18"/>
  <c r="AH198" i="18"/>
  <c r="AH176" i="18" s="1"/>
  <c r="AG198" i="18"/>
  <c r="AG176" i="18" s="1"/>
  <c r="AF198" i="18"/>
  <c r="AF176" i="18" s="1"/>
  <c r="AE198" i="18"/>
  <c r="AD198" i="18"/>
  <c r="AC198" i="18"/>
  <c r="AB198" i="18"/>
  <c r="AA198" i="18"/>
  <c r="AA176" i="18" s="1"/>
  <c r="Z198" i="18"/>
  <c r="Y198" i="18"/>
  <c r="Y176" i="18" s="1"/>
  <c r="X198" i="18"/>
  <c r="X176" i="18" s="1"/>
  <c r="W198" i="18"/>
  <c r="V198" i="18"/>
  <c r="T198" i="18"/>
  <c r="T176" i="18" s="1"/>
  <c r="S198" i="18"/>
  <c r="S176" i="18" s="1"/>
  <c r="R198" i="18"/>
  <c r="Q198" i="18"/>
  <c r="P198" i="18"/>
  <c r="O198" i="18"/>
  <c r="N198" i="18"/>
  <c r="M198" i="18"/>
  <c r="L198" i="18"/>
  <c r="K198" i="18"/>
  <c r="K176" i="18" s="1"/>
  <c r="J198" i="18"/>
  <c r="I198" i="18"/>
  <c r="H198" i="18"/>
  <c r="G198" i="18"/>
  <c r="G176" i="18" s="1"/>
  <c r="DB197" i="18"/>
  <c r="DA197" i="18"/>
  <c r="CZ197" i="18"/>
  <c r="CY197" i="18"/>
  <c r="CY175" i="18" s="1"/>
  <c r="CX197" i="18"/>
  <c r="CW197" i="18"/>
  <c r="CV197" i="18"/>
  <c r="CU197" i="18"/>
  <c r="CT197" i="18"/>
  <c r="CS197" i="18"/>
  <c r="CR197" i="18"/>
  <c r="CQ197" i="18"/>
  <c r="CP197" i="18"/>
  <c r="CO197" i="18"/>
  <c r="CN197" i="18"/>
  <c r="CM197" i="18"/>
  <c r="CM175" i="18" s="1"/>
  <c r="CL197" i="18"/>
  <c r="CK197" i="18"/>
  <c r="CJ197" i="18"/>
  <c r="CI197" i="18"/>
  <c r="CH197" i="18"/>
  <c r="CG197" i="18"/>
  <c r="CF197" i="18"/>
  <c r="CE197" i="18"/>
  <c r="CE175" i="18" s="1"/>
  <c r="CD197" i="18"/>
  <c r="CC197" i="18"/>
  <c r="CB197" i="18"/>
  <c r="CB175" i="18" s="1"/>
  <c r="CA197" i="18"/>
  <c r="CA175" i="18" s="1"/>
  <c r="BZ197" i="18"/>
  <c r="BZ175" i="18" s="1"/>
  <c r="BY197" i="18"/>
  <c r="BX197" i="18"/>
  <c r="BW197" i="18"/>
  <c r="BV197" i="18"/>
  <c r="BU197" i="18"/>
  <c r="BT197" i="18"/>
  <c r="BS197" i="18"/>
  <c r="BS175" i="18" s="1"/>
  <c r="BR197" i="18"/>
  <c r="BQ197" i="18"/>
  <c r="BP197" i="18"/>
  <c r="BP175" i="18" s="1"/>
  <c r="BO197" i="18"/>
  <c r="BO175" i="18" s="1"/>
  <c r="BN197" i="18"/>
  <c r="BN175" i="18" s="1"/>
  <c r="BM197" i="18"/>
  <c r="BM175" i="18" s="1"/>
  <c r="BL197" i="18"/>
  <c r="BK197" i="18"/>
  <c r="BJ197" i="18"/>
  <c r="BI197" i="18"/>
  <c r="BH197" i="18"/>
  <c r="BG197" i="18"/>
  <c r="BG175" i="18" s="1"/>
  <c r="BF197" i="18"/>
  <c r="BE197" i="18"/>
  <c r="BD197" i="18"/>
  <c r="BC197" i="18"/>
  <c r="BC175" i="18" s="1"/>
  <c r="BB197" i="18"/>
  <c r="BB175" i="18" s="1"/>
  <c r="BA197" i="18"/>
  <c r="BA175" i="18" s="1"/>
  <c r="AZ197" i="18"/>
  <c r="AZ175" i="18" s="1"/>
  <c r="AY197" i="18"/>
  <c r="AX197" i="18"/>
  <c r="AW197" i="18"/>
  <c r="AV197" i="18"/>
  <c r="AU197" i="18"/>
  <c r="AU175" i="18" s="1"/>
  <c r="AT197" i="18"/>
  <c r="AS197" i="18"/>
  <c r="AR197" i="18"/>
  <c r="AR175" i="18" s="1"/>
  <c r="AQ197" i="18"/>
  <c r="AQ175" i="18" s="1"/>
  <c r="AP197" i="18"/>
  <c r="AO197" i="18"/>
  <c r="AO175" i="18" s="1"/>
  <c r="AN197" i="18"/>
  <c r="AN175" i="18" s="1"/>
  <c r="AM197" i="18"/>
  <c r="AM175" i="18" s="1"/>
  <c r="AL197" i="18"/>
  <c r="AK197" i="18"/>
  <c r="AJ197" i="18"/>
  <c r="AI197" i="18"/>
  <c r="AI175" i="18" s="1"/>
  <c r="AH197" i="18"/>
  <c r="AG197" i="18"/>
  <c r="AF197" i="18"/>
  <c r="AE197" i="18"/>
  <c r="AE175" i="18" s="1"/>
  <c r="AD197" i="18"/>
  <c r="AD175" i="18" s="1"/>
  <c r="AC197" i="18"/>
  <c r="AB197" i="18"/>
  <c r="AB175" i="18" s="1"/>
  <c r="AA197" i="18"/>
  <c r="AA175" i="18" s="1"/>
  <c r="Z197" i="18"/>
  <c r="Y197" i="18"/>
  <c r="X197" i="18"/>
  <c r="W197" i="18"/>
  <c r="V197" i="18"/>
  <c r="T197" i="18"/>
  <c r="S197" i="18"/>
  <c r="S175" i="18" s="1"/>
  <c r="R197" i="18"/>
  <c r="R175" i="18" s="1"/>
  <c r="Q197" i="18"/>
  <c r="Q175" i="18" s="1"/>
  <c r="P197" i="18"/>
  <c r="O197" i="18"/>
  <c r="O175" i="18" s="1"/>
  <c r="N197" i="18"/>
  <c r="N175" i="18" s="1"/>
  <c r="M197" i="18"/>
  <c r="L197" i="18"/>
  <c r="K197" i="18"/>
  <c r="J197" i="18"/>
  <c r="J175" i="18" s="1"/>
  <c r="I197" i="18"/>
  <c r="H197" i="18"/>
  <c r="G197" i="18"/>
  <c r="G175" i="18" s="1"/>
  <c r="DB194" i="18" a="1"/>
  <c r="DB194" i="18"/>
  <c r="DA194" i="18" a="1"/>
  <c r="DA194" i="18" s="1"/>
  <c r="CZ194" i="18" a="1"/>
  <c r="CZ194" i="18" s="1"/>
  <c r="CY194" i="18" a="1"/>
  <c r="CY194" i="18" s="1"/>
  <c r="CX194" i="18" a="1"/>
  <c r="CX194" i="18"/>
  <c r="CW194" i="18" a="1"/>
  <c r="CW194" i="18" s="1"/>
  <c r="CV194" i="18" a="1"/>
  <c r="CV194" i="18"/>
  <c r="CU194" i="18" a="1"/>
  <c r="CU194" i="18" s="1"/>
  <c r="CT194" i="18" a="1"/>
  <c r="CT194" i="18" s="1"/>
  <c r="CS194" i="18" a="1"/>
  <c r="CS194" i="18" s="1"/>
  <c r="CR194" i="18" a="1"/>
  <c r="CR194" i="18" s="1"/>
  <c r="CQ194" i="18" a="1"/>
  <c r="CQ194" i="18"/>
  <c r="CP194" i="18" a="1"/>
  <c r="CP194" i="18" s="1"/>
  <c r="CO194" i="18" a="1"/>
  <c r="CO194" i="18" s="1"/>
  <c r="CN194" i="18" a="1"/>
  <c r="CN194" i="18"/>
  <c r="CM194" i="18" a="1"/>
  <c r="CM194" i="18"/>
  <c r="CL194" i="18" a="1"/>
  <c r="CL194" i="18" s="1"/>
  <c r="CK194" i="18" a="1"/>
  <c r="CK194" i="18" s="1"/>
  <c r="CJ194" i="18" a="1"/>
  <c r="CJ194" i="18"/>
  <c r="CI194" i="18" a="1"/>
  <c r="CI194" i="18" s="1"/>
  <c r="CH194" i="18" a="1"/>
  <c r="CH194" i="18"/>
  <c r="CG194" i="18" a="1"/>
  <c r="CG194" i="18"/>
  <c r="CF194" i="18" a="1"/>
  <c r="CF194" i="18" s="1"/>
  <c r="CE194" i="18" a="1"/>
  <c r="CE194" i="18"/>
  <c r="CD194" i="18" a="1"/>
  <c r="CD194" i="18" s="1"/>
  <c r="CC194" i="18" a="1"/>
  <c r="CC194" i="18" s="1"/>
  <c r="CB194" i="18" a="1"/>
  <c r="CB194" i="18" s="1"/>
  <c r="CA194" i="18" a="1"/>
  <c r="CA194" i="18"/>
  <c r="BZ194" i="18" a="1"/>
  <c r="BZ194" i="18"/>
  <c r="BY194" i="18" a="1"/>
  <c r="BY194" i="18"/>
  <c r="BX194" i="18" a="1"/>
  <c r="BX194" i="18" s="1"/>
  <c r="BW194" i="18" a="1"/>
  <c r="BW194" i="18" s="1"/>
  <c r="BV194" i="18" a="1"/>
  <c r="BV194" i="18"/>
  <c r="BU194" i="18" a="1"/>
  <c r="BU194" i="18" s="1"/>
  <c r="BT194" i="18" a="1"/>
  <c r="BT194" i="18"/>
  <c r="BS194" i="18" a="1"/>
  <c r="BS194" i="18" s="1"/>
  <c r="BR194" i="18" a="1"/>
  <c r="BR194" i="18"/>
  <c r="BQ194" i="18" a="1"/>
  <c r="BQ194" i="18" s="1"/>
  <c r="BP194" i="18" a="1"/>
  <c r="BP194" i="18" s="1"/>
  <c r="BO194" i="18" a="1"/>
  <c r="BO194" i="18" s="1"/>
  <c r="BN194" i="18" a="1"/>
  <c r="BN194" i="18" s="1"/>
  <c r="BM194" i="18" a="1"/>
  <c r="BM194" i="18"/>
  <c r="BL194" i="18" a="1"/>
  <c r="BL194" i="18" s="1"/>
  <c r="BK194" i="18" a="1"/>
  <c r="BK194" i="18" s="1"/>
  <c r="BJ194" i="18" a="1"/>
  <c r="BJ194" i="18" s="1"/>
  <c r="BI194" i="18" a="1"/>
  <c r="BI194" i="18" s="1"/>
  <c r="BH194" i="18" a="1"/>
  <c r="BH194" i="18" s="1"/>
  <c r="BG194" i="18" a="1"/>
  <c r="BG194" i="18" s="1"/>
  <c r="BF194" i="18" a="1"/>
  <c r="BF194" i="18"/>
  <c r="BE194" i="18" a="1"/>
  <c r="BE194" i="18" s="1"/>
  <c r="BD194" i="18" a="1"/>
  <c r="BD194" i="18" s="1"/>
  <c r="BC194" i="18" a="1"/>
  <c r="BC194" i="18" s="1"/>
  <c r="BB194" i="18" a="1"/>
  <c r="BB194" i="18" s="1"/>
  <c r="BA194" i="18" a="1"/>
  <c r="BA194" i="18" s="1"/>
  <c r="AZ194" i="18" a="1"/>
  <c r="AZ194" i="18"/>
  <c r="AY194" i="18" a="1"/>
  <c r="AY194" i="18" s="1"/>
  <c r="AX194" i="18" a="1"/>
  <c r="AX194" i="18"/>
  <c r="AW194" i="18" a="1"/>
  <c r="AW194" i="18"/>
  <c r="AV194" i="18" a="1"/>
  <c r="AV194" i="18" s="1"/>
  <c r="AU194" i="18" a="1"/>
  <c r="AU194" i="18" s="1"/>
  <c r="AT194" i="18" a="1"/>
  <c r="AT194" i="18" s="1"/>
  <c r="AS194" i="18" a="1"/>
  <c r="AS194" i="18" s="1"/>
  <c r="AR194" i="18" a="1"/>
  <c r="AR194" i="18"/>
  <c r="AQ194" i="18" a="1"/>
  <c r="AQ194" i="18"/>
  <c r="AP194" i="18" a="1"/>
  <c r="AP194" i="18" s="1"/>
  <c r="AO194" i="18" a="1"/>
  <c r="AO194" i="18" s="1"/>
  <c r="AN194" i="18" a="1"/>
  <c r="AN194" i="18" s="1"/>
  <c r="AM194" i="18" a="1"/>
  <c r="AM194" i="18" s="1"/>
  <c r="AL194" i="18" a="1"/>
  <c r="AL194" i="18" s="1"/>
  <c r="AK194" i="18" a="1"/>
  <c r="AK194" i="18"/>
  <c r="AJ194" i="18" a="1"/>
  <c r="AJ194" i="18" s="1"/>
  <c r="AI194" i="18" a="1"/>
  <c r="AI194" i="18" s="1"/>
  <c r="AH194" i="18" a="1"/>
  <c r="AH194" i="18" s="1"/>
  <c r="AG194" i="18" a="1"/>
  <c r="AG194" i="18" s="1"/>
  <c r="AF194" i="18" a="1"/>
  <c r="AF194" i="18"/>
  <c r="AE194" i="18" a="1"/>
  <c r="AE194" i="18" s="1"/>
  <c r="AD194" i="18" a="1"/>
  <c r="AD194" i="18"/>
  <c r="AC194" i="18" a="1"/>
  <c r="AC194" i="18"/>
  <c r="AB194" i="18" a="1"/>
  <c r="AB194" i="18" s="1"/>
  <c r="AA194" i="18" a="1"/>
  <c r="AA194" i="18" s="1"/>
  <c r="Z194" i="18" a="1"/>
  <c r="Z194" i="18" s="1"/>
  <c r="Y194" i="18" a="1"/>
  <c r="Y194" i="18" s="1"/>
  <c r="X194" i="18" a="1"/>
  <c r="X194" i="18" s="1"/>
  <c r="W194" i="18" a="1"/>
  <c r="W194" i="18"/>
  <c r="V194" i="18" a="1"/>
  <c r="V194" i="18"/>
  <c r="L194" i="18" a="1"/>
  <c r="L194" i="18" s="1"/>
  <c r="DB193" i="18" a="1"/>
  <c r="DB193" i="18" s="1"/>
  <c r="DA193" i="18" a="1"/>
  <c r="DA193" i="18" s="1"/>
  <c r="CZ193" i="18" a="1"/>
  <c r="CZ193" i="18" s="1"/>
  <c r="CY193" i="18" a="1"/>
  <c r="CY193" i="18"/>
  <c r="CX193" i="18" a="1"/>
  <c r="CX193" i="18" s="1"/>
  <c r="CW193" i="18" a="1"/>
  <c r="CW193" i="18"/>
  <c r="CV193" i="18" a="1"/>
  <c r="CV193" i="18" s="1"/>
  <c r="CU193" i="18" a="1"/>
  <c r="CU193" i="18" s="1"/>
  <c r="CT193" i="18" a="1"/>
  <c r="CT193" i="18" s="1"/>
  <c r="CS193" i="18" a="1"/>
  <c r="CS193" i="18"/>
  <c r="CR193" i="18" a="1"/>
  <c r="CR193" i="18" s="1"/>
  <c r="CQ193" i="18" a="1"/>
  <c r="CQ193" i="18" s="1"/>
  <c r="CP193" i="18" a="1"/>
  <c r="CP193" i="18" s="1"/>
  <c r="CO193" i="18" a="1"/>
  <c r="CO193" i="18" s="1"/>
  <c r="CN193" i="18" a="1"/>
  <c r="CN193" i="18" s="1"/>
  <c r="CM193" i="18" a="1"/>
  <c r="CM193" i="18"/>
  <c r="CL193" i="18" a="1"/>
  <c r="CL193" i="18" s="1"/>
  <c r="CK193" i="18" a="1"/>
  <c r="CK193" i="18"/>
  <c r="CJ193" i="18" a="1"/>
  <c r="CJ193" i="18" s="1"/>
  <c r="CI193" i="18" a="1"/>
  <c r="CI193" i="18" s="1"/>
  <c r="CH193" i="18" a="1"/>
  <c r="CH193" i="18" s="1"/>
  <c r="CG193" i="18" a="1"/>
  <c r="CG193" i="18"/>
  <c r="CF193" i="18" a="1"/>
  <c r="CF193" i="18" s="1"/>
  <c r="CE193" i="18" a="1"/>
  <c r="CE193" i="18"/>
  <c r="CD193" i="18" a="1"/>
  <c r="CD193" i="18" s="1"/>
  <c r="CC193" i="18" a="1"/>
  <c r="CC193" i="18" s="1"/>
  <c r="CB193" i="18" a="1"/>
  <c r="CB193" i="18" s="1"/>
  <c r="CA193" i="18" a="1"/>
  <c r="CA193" i="18" s="1"/>
  <c r="BZ193" i="18" a="1"/>
  <c r="BZ193" i="18" s="1"/>
  <c r="BY193" i="18" a="1"/>
  <c r="BY193" i="18" s="1"/>
  <c r="BX193" i="18" a="1"/>
  <c r="BX193" i="18" s="1"/>
  <c r="BW193" i="18" a="1"/>
  <c r="BW193" i="18" s="1"/>
  <c r="BV193" i="18" a="1"/>
  <c r="BV193" i="18" s="1"/>
  <c r="BU193" i="18" a="1"/>
  <c r="BU193" i="18"/>
  <c r="BT193" i="18" a="1"/>
  <c r="BT193" i="18" s="1"/>
  <c r="BS193" i="18" a="1"/>
  <c r="BS193" i="18"/>
  <c r="BR193" i="18" a="1"/>
  <c r="BR193" i="18" s="1"/>
  <c r="BQ193" i="18" a="1"/>
  <c r="BQ193" i="18" s="1"/>
  <c r="BP193" i="18" a="1"/>
  <c r="BP193" i="18" s="1"/>
  <c r="BO193" i="18" a="1"/>
  <c r="BO193" i="18"/>
  <c r="BN193" i="18" a="1"/>
  <c r="BN193" i="18" s="1"/>
  <c r="BM193" i="18" a="1"/>
  <c r="BM193" i="18"/>
  <c r="BL193" i="18" a="1"/>
  <c r="BL193" i="18" s="1"/>
  <c r="BK193" i="18" a="1"/>
  <c r="BK193" i="18" s="1"/>
  <c r="BJ193" i="18" a="1"/>
  <c r="BJ193" i="18" s="1"/>
  <c r="BI193" i="18" a="1"/>
  <c r="BI193" i="18"/>
  <c r="BH193" i="18" a="1"/>
  <c r="BH193" i="18" s="1"/>
  <c r="BG193" i="18" a="1"/>
  <c r="BG193" i="18" s="1"/>
  <c r="BF193" i="18" a="1"/>
  <c r="BF193" i="18" s="1"/>
  <c r="BE193" i="18" a="1"/>
  <c r="BE193" i="18" s="1"/>
  <c r="BD193" i="18" a="1"/>
  <c r="BD193" i="18" s="1"/>
  <c r="BC193" i="18" a="1"/>
  <c r="BC193" i="18"/>
  <c r="BB193" i="18" a="1"/>
  <c r="BB193" i="18" s="1"/>
  <c r="BA193" i="18" a="1"/>
  <c r="BA193" i="18"/>
  <c r="AZ193" i="18" a="1"/>
  <c r="AZ193" i="18" s="1"/>
  <c r="AY193" i="18" a="1"/>
  <c r="AY193" i="18" s="1"/>
  <c r="AX193" i="18" a="1"/>
  <c r="AX193" i="18" s="1"/>
  <c r="AW193" i="18" a="1"/>
  <c r="AW193" i="18"/>
  <c r="AV193" i="18" a="1"/>
  <c r="AV193" i="18" s="1"/>
  <c r="AU193" i="18" a="1"/>
  <c r="AU193" i="18"/>
  <c r="AT193" i="18" a="1"/>
  <c r="AT193" i="18" s="1"/>
  <c r="AS193" i="18" a="1"/>
  <c r="AS193" i="18" s="1"/>
  <c r="AR193" i="18" a="1"/>
  <c r="AR193" i="18" s="1"/>
  <c r="AQ193" i="18" a="1"/>
  <c r="AQ193" i="18"/>
  <c r="AP193" i="18" a="1"/>
  <c r="AP193" i="18" s="1"/>
  <c r="AO193" i="18" a="1"/>
  <c r="AO193" i="18" s="1"/>
  <c r="AN193" i="18" a="1"/>
  <c r="AN193" i="18" s="1"/>
  <c r="AM193" i="18" a="1"/>
  <c r="AM193" i="18" s="1"/>
  <c r="AL193" i="18" a="1"/>
  <c r="AL193" i="18" s="1"/>
  <c r="AK193" i="18" a="1"/>
  <c r="AK193" i="18"/>
  <c r="AJ193" i="18" a="1"/>
  <c r="AJ193" i="18" s="1"/>
  <c r="AI193" i="18" a="1"/>
  <c r="AI193" i="18"/>
  <c r="AH193" i="18" a="1"/>
  <c r="AH193" i="18" s="1"/>
  <c r="AG193" i="18" a="1"/>
  <c r="AG193" i="18" s="1"/>
  <c r="AF193" i="18" a="1"/>
  <c r="AF193" i="18" s="1"/>
  <c r="AE193" i="18" a="1"/>
  <c r="AE193" i="18"/>
  <c r="AD193" i="18" a="1"/>
  <c r="AD193" i="18" s="1"/>
  <c r="AC193" i="18" a="1"/>
  <c r="AC193" i="18"/>
  <c r="AB193" i="18" a="1"/>
  <c r="AB193" i="18" s="1"/>
  <c r="AA193" i="18" a="1"/>
  <c r="AA193" i="18" s="1"/>
  <c r="Z193" i="18" a="1"/>
  <c r="Z193" i="18" s="1"/>
  <c r="Y193" i="18" a="1"/>
  <c r="Y193" i="18"/>
  <c r="X193" i="18" a="1"/>
  <c r="X193" i="18" s="1"/>
  <c r="W193" i="18" a="1"/>
  <c r="W193" i="18" s="1"/>
  <c r="V193" i="18" a="1"/>
  <c r="V193" i="18" s="1"/>
  <c r="DB192" i="18" a="1"/>
  <c r="DB192" i="18" s="1"/>
  <c r="DA192" i="18" a="1"/>
  <c r="DA192" i="18" s="1"/>
  <c r="CZ192" i="18" a="1"/>
  <c r="CZ192" i="18"/>
  <c r="CY192" i="18" a="1"/>
  <c r="CY192" i="18"/>
  <c r="CX192" i="18" a="1"/>
  <c r="CX192" i="18" s="1"/>
  <c r="CW192" i="18" a="1"/>
  <c r="CW192" i="18" s="1"/>
  <c r="CV192" i="18" a="1"/>
  <c r="CV192" i="18"/>
  <c r="CU192" i="18" a="1"/>
  <c r="CU192" i="18" s="1"/>
  <c r="CT192" i="18" a="1"/>
  <c r="CT192" i="18"/>
  <c r="CS192" i="18" a="1"/>
  <c r="CS192" i="18"/>
  <c r="CR192" i="18" a="1"/>
  <c r="CR192" i="18" s="1"/>
  <c r="CQ192" i="18" a="1"/>
  <c r="CQ192" i="18"/>
  <c r="CP192" i="18" a="1"/>
  <c r="CP192" i="18" s="1"/>
  <c r="CO192" i="18" a="1"/>
  <c r="CO192" i="18" s="1"/>
  <c r="CN192" i="18" a="1"/>
  <c r="CN192" i="18" s="1"/>
  <c r="CM192" i="18" a="1"/>
  <c r="CM192" i="18"/>
  <c r="CL192" i="18" a="1"/>
  <c r="CL192" i="18" s="1"/>
  <c r="CK192" i="18" a="1"/>
  <c r="CK192" i="18" s="1"/>
  <c r="CJ192" i="18" a="1"/>
  <c r="CJ192" i="18" s="1"/>
  <c r="CI192" i="18" a="1"/>
  <c r="CI192" i="18" s="1"/>
  <c r="CH192" i="18" a="1"/>
  <c r="CH192" i="18"/>
  <c r="CG192" i="18" a="1"/>
  <c r="CG192" i="18" s="1"/>
  <c r="CF192" i="18" a="1"/>
  <c r="CF192" i="18" s="1"/>
  <c r="CE192" i="18" a="1"/>
  <c r="CE192" i="18"/>
  <c r="CD192" i="18" a="1"/>
  <c r="CD192" i="18"/>
  <c r="CC192" i="18" a="1"/>
  <c r="CC192" i="18" s="1"/>
  <c r="CB192" i="18" a="1"/>
  <c r="CB192" i="18" s="1"/>
  <c r="CA192" i="18" a="1"/>
  <c r="CA192" i="18"/>
  <c r="BZ192" i="18" a="1"/>
  <c r="BZ192" i="18" s="1"/>
  <c r="BY192" i="18" a="1"/>
  <c r="BY192" i="18"/>
  <c r="BX192" i="18" a="1"/>
  <c r="BX192" i="18"/>
  <c r="BW192" i="18" a="1"/>
  <c r="BW192" i="18" s="1"/>
  <c r="BV192" i="18" a="1"/>
  <c r="BV192" i="18"/>
  <c r="BU192" i="18" a="1"/>
  <c r="BU192" i="18" s="1"/>
  <c r="BT192" i="18" a="1"/>
  <c r="BT192" i="18" s="1"/>
  <c r="BS192" i="18" a="1"/>
  <c r="BS192" i="18" s="1"/>
  <c r="BR192" i="18" a="1"/>
  <c r="BR192" i="18"/>
  <c r="BQ192" i="18" a="1"/>
  <c r="BQ192" i="18" s="1"/>
  <c r="BP192" i="18" a="1"/>
  <c r="BP192" i="18"/>
  <c r="BO192" i="18" a="1"/>
  <c r="BO192" i="18"/>
  <c r="BN192" i="18" a="1"/>
  <c r="BN192" i="18" s="1"/>
  <c r="BM192" i="18" a="1"/>
  <c r="BM192" i="18" s="1"/>
  <c r="BL192" i="18" a="1"/>
  <c r="BL192" i="18" s="1"/>
  <c r="BK192" i="18" a="1"/>
  <c r="BK192" i="18" s="1"/>
  <c r="BJ192" i="18" a="1"/>
  <c r="BJ192" i="18"/>
  <c r="BI192" i="18" a="1"/>
  <c r="BI192" i="18"/>
  <c r="BH192" i="18" a="1"/>
  <c r="BH192" i="18" s="1"/>
  <c r="BG192" i="18" a="1"/>
  <c r="BG192" i="18" s="1"/>
  <c r="BF192" i="18" a="1"/>
  <c r="BF192" i="18" s="1"/>
  <c r="BE192" i="18" a="1"/>
  <c r="BE192" i="18" s="1"/>
  <c r="BD192" i="18" a="1"/>
  <c r="BD192" i="18"/>
  <c r="BC192" i="18" a="1"/>
  <c r="BC192" i="18"/>
  <c r="BB192" i="18" a="1"/>
  <c r="BB192" i="18" s="1"/>
  <c r="BA192" i="18" a="1"/>
  <c r="BA192" i="18"/>
  <c r="AZ192" i="18" a="1"/>
  <c r="AZ192" i="18"/>
  <c r="AY192" i="18" a="1"/>
  <c r="AY192" i="18" s="1"/>
  <c r="AX192" i="18" a="1"/>
  <c r="AX192" i="18" s="1"/>
  <c r="AW192" i="18" a="1"/>
  <c r="AW192" i="18"/>
  <c r="AV192" i="18" a="1"/>
  <c r="AV192" i="18" s="1"/>
  <c r="AU192" i="18" a="1"/>
  <c r="AU192" i="18" s="1"/>
  <c r="AT192" i="18" a="1"/>
  <c r="AT192" i="18" s="1"/>
  <c r="AS192" i="18" a="1"/>
  <c r="AS192" i="18" s="1"/>
  <c r="AR192" i="18" a="1"/>
  <c r="AR192" i="18" s="1"/>
  <c r="AQ192" i="18" a="1"/>
  <c r="AQ192" i="18" s="1"/>
  <c r="AP192" i="18" a="1"/>
  <c r="AP192" i="18" s="1"/>
  <c r="AO192" i="18" a="1"/>
  <c r="AO192" i="18"/>
  <c r="AN192" i="18" a="1"/>
  <c r="AN192" i="18"/>
  <c r="AM192" i="18" a="1"/>
  <c r="AM192" i="18" s="1"/>
  <c r="AL192" i="18" a="1"/>
  <c r="AL192" i="18"/>
  <c r="AK192" i="18" a="1"/>
  <c r="AK192" i="18"/>
  <c r="AJ192" i="18" a="1"/>
  <c r="AJ192" i="18" s="1"/>
  <c r="AI192" i="18" a="1"/>
  <c r="AI192" i="18"/>
  <c r="AH192" i="18" a="1"/>
  <c r="AH192" i="18"/>
  <c r="AG192" i="18" a="1"/>
  <c r="AG192" i="18" s="1"/>
  <c r="AF192" i="18" a="1"/>
  <c r="AF192" i="18" s="1"/>
  <c r="AE192" i="18" a="1"/>
  <c r="AE192" i="18"/>
  <c r="AD192" i="18" a="1"/>
  <c r="AD192" i="18" s="1"/>
  <c r="AC192" i="18" a="1"/>
  <c r="AC192" i="18" s="1"/>
  <c r="AB192" i="18" a="1"/>
  <c r="AB192" i="18"/>
  <c r="AA192" i="18" a="1"/>
  <c r="AA192" i="18" s="1"/>
  <c r="Z192" i="18" a="1"/>
  <c r="Z192" i="18" s="1"/>
  <c r="Y192" i="18" a="1"/>
  <c r="Y192" i="18"/>
  <c r="X192" i="18" a="1"/>
  <c r="X192" i="18" s="1"/>
  <c r="W192" i="18" a="1"/>
  <c r="W192" i="18" s="1"/>
  <c r="V192" i="18" a="1"/>
  <c r="V192" i="18" s="1"/>
  <c r="DB191" i="18"/>
  <c r="DA191" i="18"/>
  <c r="CZ191" i="18"/>
  <c r="CY191" i="18"/>
  <c r="CX191" i="18"/>
  <c r="CW191" i="18"/>
  <c r="CV191" i="18"/>
  <c r="CU191" i="18"/>
  <c r="CT191" i="18"/>
  <c r="CS191" i="18"/>
  <c r="CR191" i="18"/>
  <c r="CQ191" i="18"/>
  <c r="CP191" i="18"/>
  <c r="CO191" i="18"/>
  <c r="CN191" i="18"/>
  <c r="CM191" i="18"/>
  <c r="CL191" i="18"/>
  <c r="CK191" i="18"/>
  <c r="CJ191" i="18"/>
  <c r="CI191" i="18"/>
  <c r="CH191" i="18"/>
  <c r="CG191" i="18"/>
  <c r="CF191" i="18"/>
  <c r="CE191" i="18"/>
  <c r="CD191" i="18"/>
  <c r="CC191" i="18"/>
  <c r="CB191" i="18"/>
  <c r="CA191" i="18"/>
  <c r="BZ191" i="18"/>
  <c r="BY191" i="18"/>
  <c r="BX191" i="18"/>
  <c r="BW191" i="18"/>
  <c r="BV191" i="18"/>
  <c r="BU191" i="18"/>
  <c r="BT191" i="18"/>
  <c r="BS191" i="18"/>
  <c r="BR191" i="18"/>
  <c r="BQ191" i="18"/>
  <c r="BP191" i="18"/>
  <c r="BO191" i="18"/>
  <c r="BN191" i="18"/>
  <c r="BM191" i="18"/>
  <c r="BL191" i="18"/>
  <c r="BK191" i="18"/>
  <c r="BJ191" i="18"/>
  <c r="BI191" i="18"/>
  <c r="BH191" i="18"/>
  <c r="BG191" i="18"/>
  <c r="BF191" i="18"/>
  <c r="BE191" i="18"/>
  <c r="BD191" i="18"/>
  <c r="BC191" i="18"/>
  <c r="BB191" i="18"/>
  <c r="BA191" i="18"/>
  <c r="AZ191" i="18"/>
  <c r="AY191" i="18"/>
  <c r="AX191" i="18"/>
  <c r="AW191" i="18"/>
  <c r="AV191" i="18"/>
  <c r="AU191" i="18"/>
  <c r="AT191" i="18"/>
  <c r="AS191" i="18"/>
  <c r="AR191" i="18"/>
  <c r="AQ191" i="18"/>
  <c r="AP191" i="18"/>
  <c r="AO191" i="18"/>
  <c r="AN191" i="18"/>
  <c r="AM191" i="18"/>
  <c r="AL191" i="18"/>
  <c r="AK191" i="18"/>
  <c r="AJ191" i="18"/>
  <c r="AI191" i="18"/>
  <c r="AH191" i="18"/>
  <c r="AG191" i="18"/>
  <c r="AF191" i="18"/>
  <c r="AE191" i="18"/>
  <c r="AD191" i="18"/>
  <c r="AC191" i="18"/>
  <c r="AB191" i="18"/>
  <c r="AA191" i="18"/>
  <c r="Z191" i="18"/>
  <c r="Y191" i="18"/>
  <c r="X191" i="18"/>
  <c r="W191" i="18"/>
  <c r="V191" i="18"/>
  <c r="DB190" i="18"/>
  <c r="DA190" i="18"/>
  <c r="CZ190" i="18"/>
  <c r="CY190" i="18"/>
  <c r="CX190" i="18"/>
  <c r="CW190" i="18"/>
  <c r="CV190" i="18"/>
  <c r="CU190" i="18"/>
  <c r="CT190" i="18"/>
  <c r="CS190" i="18"/>
  <c r="CR190" i="18"/>
  <c r="CQ190" i="18"/>
  <c r="CP190" i="18"/>
  <c r="CO190" i="18"/>
  <c r="CN190" i="18"/>
  <c r="CM190" i="18"/>
  <c r="CL190" i="18"/>
  <c r="CK190" i="18"/>
  <c r="CJ190" i="18"/>
  <c r="CI190" i="18"/>
  <c r="CH190" i="18"/>
  <c r="CG190" i="18"/>
  <c r="CF190" i="18"/>
  <c r="CE190" i="18"/>
  <c r="CD190" i="18"/>
  <c r="CC190" i="18"/>
  <c r="CB190" i="18"/>
  <c r="CA190" i="18"/>
  <c r="BZ190" i="18"/>
  <c r="BY190" i="18"/>
  <c r="BX190" i="18"/>
  <c r="BW190" i="18"/>
  <c r="BV190" i="18"/>
  <c r="BU190" i="18"/>
  <c r="BT190" i="18"/>
  <c r="BS190" i="18"/>
  <c r="BR190" i="18"/>
  <c r="BQ190" i="18"/>
  <c r="BP190" i="18"/>
  <c r="BO190" i="18"/>
  <c r="BN190" i="18"/>
  <c r="BM190" i="18"/>
  <c r="BL190" i="18"/>
  <c r="BK190" i="18"/>
  <c r="BJ190" i="18"/>
  <c r="BI190" i="18"/>
  <c r="BH190" i="18"/>
  <c r="BG190" i="18"/>
  <c r="BF190" i="18"/>
  <c r="BE190" i="18"/>
  <c r="BD190" i="18"/>
  <c r="BC190" i="18"/>
  <c r="BB190" i="18"/>
  <c r="BA190" i="18"/>
  <c r="AZ190" i="18"/>
  <c r="AY190" i="18"/>
  <c r="AX190" i="18"/>
  <c r="AW190" i="18"/>
  <c r="AV190" i="18"/>
  <c r="AU190" i="18"/>
  <c r="AT190" i="18"/>
  <c r="AS190" i="18"/>
  <c r="AR190" i="18"/>
  <c r="AQ190" i="18"/>
  <c r="AP190" i="18"/>
  <c r="AO190" i="18"/>
  <c r="AN190" i="18"/>
  <c r="AM190" i="18"/>
  <c r="AL190" i="18"/>
  <c r="AK190" i="18"/>
  <c r="AJ190" i="18"/>
  <c r="AI190" i="18"/>
  <c r="AH190" i="18"/>
  <c r="AG190" i="18"/>
  <c r="AF190" i="18"/>
  <c r="AE190" i="18"/>
  <c r="AD190" i="18"/>
  <c r="AC190" i="18"/>
  <c r="AB190" i="18"/>
  <c r="AA190" i="18"/>
  <c r="Z190" i="18"/>
  <c r="Y190" i="18"/>
  <c r="X190" i="18"/>
  <c r="W190" i="18"/>
  <c r="V190" i="18"/>
  <c r="E184" i="18"/>
  <c r="DB179" i="18"/>
  <c r="CZ179" i="18"/>
  <c r="CV179" i="18"/>
  <c r="CP179" i="18"/>
  <c r="CK179" i="18"/>
  <c r="CI179" i="18"/>
  <c r="CF179" i="18"/>
  <c r="CB179" i="18"/>
  <c r="BW179" i="18"/>
  <c r="BV179" i="18"/>
  <c r="BT179" i="18"/>
  <c r="BS179" i="18"/>
  <c r="BM179" i="18"/>
  <c r="BG179" i="18"/>
  <c r="BF179" i="18"/>
  <c r="BE179" i="18"/>
  <c r="BD179" i="18"/>
  <c r="AY179" i="18"/>
  <c r="AS179" i="18"/>
  <c r="AR179" i="18"/>
  <c r="AP179" i="18"/>
  <c r="AO179" i="18"/>
  <c r="AN179" i="18"/>
  <c r="AI179" i="18"/>
  <c r="AC179" i="18"/>
  <c r="AB179" i="18"/>
  <c r="AA179" i="18"/>
  <c r="T179" i="18"/>
  <c r="N179" i="18"/>
  <c r="L179" i="18"/>
  <c r="K179" i="18"/>
  <c r="J179" i="18"/>
  <c r="CZ178" i="18"/>
  <c r="CY178" i="18"/>
  <c r="CQ178" i="18"/>
  <c r="CN178" i="18"/>
  <c r="CL178" i="18"/>
  <c r="CA178" i="18"/>
  <c r="BU178" i="18"/>
  <c r="BT178" i="18"/>
  <c r="BS178" i="18"/>
  <c r="BP178" i="18"/>
  <c r="BO178" i="18"/>
  <c r="BN178" i="18"/>
  <c r="BF178" i="18"/>
  <c r="BC178" i="18"/>
  <c r="BB178" i="18"/>
  <c r="AW178" i="18"/>
  <c r="AV178" i="18"/>
  <c r="AU178" i="18"/>
  <c r="AT178" i="18"/>
  <c r="AM178" i="18"/>
  <c r="AF178" i="18"/>
  <c r="AE178" i="18"/>
  <c r="AD178" i="18"/>
  <c r="Y178" i="18"/>
  <c r="T178" i="18"/>
  <c r="M178" i="18"/>
  <c r="L178" i="18"/>
  <c r="J178" i="18"/>
  <c r="H178" i="18"/>
  <c r="G178" i="18"/>
  <c r="CX177" i="18"/>
  <c r="CO177" i="18"/>
  <c r="CM177" i="18"/>
  <c r="CL177" i="18"/>
  <c r="CC177" i="18"/>
  <c r="BW177" i="18"/>
  <c r="BU177" i="18"/>
  <c r="BO177" i="18"/>
  <c r="BI177" i="18"/>
  <c r="BB177" i="18"/>
  <c r="AZ177" i="18"/>
  <c r="AY177" i="18"/>
  <c r="AV177" i="18"/>
  <c r="AF177" i="18"/>
  <c r="AD177" i="18"/>
  <c r="AB177" i="18"/>
  <c r="S177" i="18"/>
  <c r="M177" i="18"/>
  <c r="L177" i="18"/>
  <c r="I177" i="18"/>
  <c r="H177" i="18"/>
  <c r="G177" i="18"/>
  <c r="DB176" i="18"/>
  <c r="DA176" i="18"/>
  <c r="CY176" i="18"/>
  <c r="CS176" i="18"/>
  <c r="CR176" i="18"/>
  <c r="CQ176" i="18"/>
  <c r="CP176" i="18"/>
  <c r="CO176" i="18"/>
  <c r="CO181" i="18" s="1"/>
  <c r="CM176" i="18"/>
  <c r="CL176" i="18"/>
  <c r="CK176" i="18"/>
  <c r="CF176" i="18"/>
  <c r="CE176" i="18"/>
  <c r="CD176" i="18"/>
  <c r="CC176" i="18"/>
  <c r="CA176" i="18"/>
  <c r="BZ176" i="18"/>
  <c r="BX176" i="18"/>
  <c r="BS176" i="18"/>
  <c r="BR176" i="18"/>
  <c r="BQ176" i="18"/>
  <c r="BO176" i="18"/>
  <c r="BN176" i="18"/>
  <c r="BJ176" i="18"/>
  <c r="BG176" i="18"/>
  <c r="BF176" i="18"/>
  <c r="BE176" i="18"/>
  <c r="BC176" i="18"/>
  <c r="BA176" i="18"/>
  <c r="AV176" i="18"/>
  <c r="AS176" i="18"/>
  <c r="AQ176" i="18"/>
  <c r="AP176" i="18"/>
  <c r="AO176" i="18"/>
  <c r="AN176" i="18"/>
  <c r="AI176" i="18"/>
  <c r="AE176" i="18"/>
  <c r="AD176" i="18"/>
  <c r="AC176" i="18"/>
  <c r="AB176" i="18"/>
  <c r="Z176" i="18"/>
  <c r="W176" i="18"/>
  <c r="V176" i="18"/>
  <c r="R176" i="18"/>
  <c r="Q176" i="18"/>
  <c r="P176" i="18"/>
  <c r="O176" i="18"/>
  <c r="M176" i="18"/>
  <c r="L176" i="18"/>
  <c r="J176" i="18"/>
  <c r="I176" i="18"/>
  <c r="H176" i="18"/>
  <c r="DB175" i="18"/>
  <c r="DA175" i="18"/>
  <c r="CZ175" i="18"/>
  <c r="CX175" i="18"/>
  <c r="CW175" i="18"/>
  <c r="CV175" i="18"/>
  <c r="CU175" i="18"/>
  <c r="CT175" i="18"/>
  <c r="CS175" i="18"/>
  <c r="CR175" i="18"/>
  <c r="CQ175" i="18"/>
  <c r="CP175" i="18"/>
  <c r="CO175" i="18"/>
  <c r="CN175" i="18"/>
  <c r="CL175" i="18"/>
  <c r="CK175" i="18"/>
  <c r="CJ175" i="18"/>
  <c r="CI175" i="18"/>
  <c r="CH175" i="18"/>
  <c r="CG175" i="18"/>
  <c r="CF175" i="18"/>
  <c r="CD175" i="18"/>
  <c r="CC175" i="18"/>
  <c r="BY175" i="18"/>
  <c r="BX175" i="18"/>
  <c r="BW175" i="18"/>
  <c r="BV175" i="18"/>
  <c r="BU175" i="18"/>
  <c r="BT175" i="18"/>
  <c r="BR175" i="18"/>
  <c r="BQ175" i="18"/>
  <c r="BL175" i="18"/>
  <c r="BK175" i="18"/>
  <c r="BJ175" i="18"/>
  <c r="BI175" i="18"/>
  <c r="BH175" i="18"/>
  <c r="BF175" i="18"/>
  <c r="BE175" i="18"/>
  <c r="BD175" i="18"/>
  <c r="AY175" i="18"/>
  <c r="AX175" i="18"/>
  <c r="AW175" i="18"/>
  <c r="AV175" i="18"/>
  <c r="AT175" i="18"/>
  <c r="AS175" i="18"/>
  <c r="AP175" i="18"/>
  <c r="AL175" i="18"/>
  <c r="AK175" i="18"/>
  <c r="AJ175" i="18"/>
  <c r="AH175" i="18"/>
  <c r="AG175" i="18"/>
  <c r="AF175" i="18"/>
  <c r="AC175" i="18"/>
  <c r="Z175" i="18"/>
  <c r="Y175" i="18"/>
  <c r="X175" i="18"/>
  <c r="W175" i="18"/>
  <c r="V175" i="18"/>
  <c r="T175" i="18"/>
  <c r="P175" i="18"/>
  <c r="M175" i="18"/>
  <c r="L175" i="18"/>
  <c r="K175" i="18"/>
  <c r="I175" i="18"/>
  <c r="H175" i="18"/>
  <c r="E174" i="18"/>
  <c r="DB172" i="18"/>
  <c r="DA172" i="18"/>
  <c r="CZ172" i="18"/>
  <c r="CY172" i="18"/>
  <c r="CX172" i="18"/>
  <c r="CW172" i="18"/>
  <c r="CV172" i="18"/>
  <c r="CU172" i="18"/>
  <c r="CT172" i="18"/>
  <c r="CS172" i="18"/>
  <c r="CR172" i="18"/>
  <c r="CQ172" i="18"/>
  <c r="CP172" i="18"/>
  <c r="CO172" i="18"/>
  <c r="CN172" i="18"/>
  <c r="CM172" i="18"/>
  <c r="CL172" i="18"/>
  <c r="CK172" i="18"/>
  <c r="CJ172" i="18"/>
  <c r="CI172" i="18"/>
  <c r="CH172" i="18"/>
  <c r="CG172" i="18"/>
  <c r="CF172" i="18"/>
  <c r="CE172" i="18"/>
  <c r="CD172" i="18"/>
  <c r="CC172" i="18"/>
  <c r="CB172" i="18"/>
  <c r="CA172" i="18"/>
  <c r="BZ172" i="18"/>
  <c r="BY172" i="18"/>
  <c r="BX172" i="18"/>
  <c r="BW172" i="18"/>
  <c r="BV172" i="18"/>
  <c r="BU172" i="18"/>
  <c r="BT172" i="18"/>
  <c r="BS172" i="18"/>
  <c r="BR172" i="18"/>
  <c r="BQ172" i="18"/>
  <c r="BP172" i="18"/>
  <c r="BO172" i="18"/>
  <c r="BN172" i="18"/>
  <c r="BM172" i="18"/>
  <c r="BL172" i="18"/>
  <c r="BK172" i="18"/>
  <c r="BJ172" i="18"/>
  <c r="BI172" i="18"/>
  <c r="BH172" i="18"/>
  <c r="BG172" i="18"/>
  <c r="BF172" i="18"/>
  <c r="BE172" i="18"/>
  <c r="BD172" i="18"/>
  <c r="BC172" i="18"/>
  <c r="BB172" i="18"/>
  <c r="BA172" i="18"/>
  <c r="AZ172" i="18"/>
  <c r="AY172" i="18"/>
  <c r="AX172" i="18"/>
  <c r="AW172" i="18"/>
  <c r="AV172" i="18"/>
  <c r="AU172" i="18"/>
  <c r="AT172" i="18"/>
  <c r="AS172" i="18"/>
  <c r="AR172" i="18"/>
  <c r="AQ172" i="18"/>
  <c r="AP172" i="18"/>
  <c r="AO172" i="18"/>
  <c r="AN172" i="18"/>
  <c r="AM172" i="18"/>
  <c r="AL172" i="18"/>
  <c r="AK172" i="18"/>
  <c r="DB169" i="18"/>
  <c r="DA169" i="18"/>
  <c r="CZ169" i="18"/>
  <c r="CY169" i="18"/>
  <c r="CX169" i="18"/>
  <c r="CW169" i="18"/>
  <c r="CV169" i="18"/>
  <c r="CU169" i="18"/>
  <c r="CT169" i="18"/>
  <c r="CS169" i="18"/>
  <c r="CR169" i="18"/>
  <c r="CQ169" i="18"/>
  <c r="CP169" i="18"/>
  <c r="CO169" i="18"/>
  <c r="CN169" i="18"/>
  <c r="CM169" i="18"/>
  <c r="CL169" i="18"/>
  <c r="CK169" i="18"/>
  <c r="CJ169" i="18"/>
  <c r="CI169" i="18"/>
  <c r="CH169" i="18"/>
  <c r="CG169" i="18"/>
  <c r="CF169" i="18"/>
  <c r="CE169" i="18"/>
  <c r="CD169" i="18"/>
  <c r="CC169" i="18"/>
  <c r="CB169" i="18"/>
  <c r="CA169" i="18"/>
  <c r="BZ169" i="18"/>
  <c r="BY169" i="18"/>
  <c r="BX169" i="18"/>
  <c r="BW169" i="18"/>
  <c r="BV169" i="18"/>
  <c r="BU169" i="18"/>
  <c r="BT169" i="18"/>
  <c r="BS169" i="18"/>
  <c r="BR169" i="18"/>
  <c r="BQ169" i="18"/>
  <c r="BP169" i="18"/>
  <c r="BO169" i="18"/>
  <c r="BN169" i="18"/>
  <c r="BM169" i="18"/>
  <c r="BL169" i="18"/>
  <c r="BK169" i="18"/>
  <c r="BJ169" i="18"/>
  <c r="BI169" i="18"/>
  <c r="BH169" i="18"/>
  <c r="BG169" i="18"/>
  <c r="BF169" i="18"/>
  <c r="BE169" i="18"/>
  <c r="BD169" i="18"/>
  <c r="BC169" i="18"/>
  <c r="BB169" i="18"/>
  <c r="BA169" i="18"/>
  <c r="AZ169" i="18"/>
  <c r="AY169" i="18"/>
  <c r="AX169" i="18"/>
  <c r="AW169" i="18"/>
  <c r="AV169" i="18"/>
  <c r="AU169" i="18"/>
  <c r="AT169" i="18"/>
  <c r="AS169" i="18"/>
  <c r="AR169" i="18"/>
  <c r="AQ169" i="18"/>
  <c r="AP169" i="18"/>
  <c r="AO169" i="18"/>
  <c r="AN169" i="18"/>
  <c r="AM169" i="18"/>
  <c r="AL169" i="18"/>
  <c r="AK169" i="18"/>
  <c r="AJ169" i="18"/>
  <c r="AI169" i="18"/>
  <c r="AH169" i="18"/>
  <c r="AG169" i="18"/>
  <c r="AF169" i="18"/>
  <c r="AE169" i="18"/>
  <c r="AD169" i="18"/>
  <c r="AC169" i="18"/>
  <c r="AB169" i="18"/>
  <c r="AA169" i="18"/>
  <c r="Z169" i="18"/>
  <c r="Y169" i="18"/>
  <c r="X169" i="18"/>
  <c r="W169" i="18"/>
  <c r="V169" i="18"/>
  <c r="U169" i="18"/>
  <c r="T169" i="18"/>
  <c r="S169" i="18"/>
  <c r="R169" i="18"/>
  <c r="Q169" i="18"/>
  <c r="P169" i="18"/>
  <c r="O169" i="18"/>
  <c r="N169" i="18"/>
  <c r="M169" i="18"/>
  <c r="L169" i="18"/>
  <c r="K169" i="18"/>
  <c r="J169" i="18"/>
  <c r="I169" i="18"/>
  <c r="H169" i="18"/>
  <c r="G169" i="18"/>
  <c r="DB168" i="18"/>
  <c r="DA168" i="18"/>
  <c r="CZ168" i="18"/>
  <c r="CY168" i="18"/>
  <c r="CX168" i="18"/>
  <c r="CW168" i="18"/>
  <c r="CV168" i="18"/>
  <c r="CU168" i="18"/>
  <c r="CT168" i="18"/>
  <c r="CS168" i="18"/>
  <c r="CR168" i="18"/>
  <c r="CQ168" i="18"/>
  <c r="CP168" i="18"/>
  <c r="CO168" i="18"/>
  <c r="CN168" i="18"/>
  <c r="CM168" i="18"/>
  <c r="CL168" i="18"/>
  <c r="CK168" i="18"/>
  <c r="CJ168" i="18"/>
  <c r="CI168" i="18"/>
  <c r="CH168" i="18"/>
  <c r="CG168" i="18"/>
  <c r="CF168" i="18"/>
  <c r="CE168" i="18"/>
  <c r="CD168" i="18"/>
  <c r="CC168" i="18"/>
  <c r="CB168" i="18"/>
  <c r="CA168" i="18"/>
  <c r="BZ168" i="18"/>
  <c r="BY168" i="18"/>
  <c r="BX168" i="18"/>
  <c r="BW168" i="18"/>
  <c r="BV168" i="18"/>
  <c r="BU168" i="18"/>
  <c r="BT168" i="18"/>
  <c r="BS168" i="18"/>
  <c r="BR168" i="18"/>
  <c r="BQ168" i="18"/>
  <c r="BP168" i="18"/>
  <c r="BO168" i="18"/>
  <c r="BN168" i="18"/>
  <c r="BM168" i="18"/>
  <c r="BL168" i="18"/>
  <c r="BK168" i="18"/>
  <c r="BJ168" i="18"/>
  <c r="BI168" i="18"/>
  <c r="BH168" i="18"/>
  <c r="BG168" i="18"/>
  <c r="BF168" i="18"/>
  <c r="BE168" i="18"/>
  <c r="BD168" i="18"/>
  <c r="BC168" i="18"/>
  <c r="BB168" i="18"/>
  <c r="BA168" i="18"/>
  <c r="AZ168" i="18"/>
  <c r="AY168" i="18"/>
  <c r="AX168" i="18"/>
  <c r="AW168" i="18"/>
  <c r="AV168" i="18"/>
  <c r="AU168" i="18"/>
  <c r="AT168" i="18"/>
  <c r="AS168" i="18"/>
  <c r="AR168" i="18"/>
  <c r="AQ168" i="18"/>
  <c r="AP168" i="18"/>
  <c r="AO168" i="18"/>
  <c r="AN168" i="18"/>
  <c r="AM168" i="18"/>
  <c r="AL168" i="18"/>
  <c r="AK168" i="18"/>
  <c r="AJ168" i="18"/>
  <c r="AI168" i="18"/>
  <c r="AH168" i="18"/>
  <c r="AG168" i="18"/>
  <c r="AF168" i="18"/>
  <c r="AE168" i="18"/>
  <c r="AD168" i="18"/>
  <c r="AC168" i="18"/>
  <c r="AB168" i="18"/>
  <c r="AA168" i="18"/>
  <c r="Z168" i="18"/>
  <c r="Y168" i="18"/>
  <c r="X168" i="18"/>
  <c r="W168" i="18"/>
  <c r="V168" i="18"/>
  <c r="U168" i="18"/>
  <c r="T168" i="18"/>
  <c r="S168" i="18"/>
  <c r="R168" i="18"/>
  <c r="Q168" i="18"/>
  <c r="P168" i="18"/>
  <c r="O168" i="18"/>
  <c r="N168" i="18"/>
  <c r="M168" i="18"/>
  <c r="L168" i="18"/>
  <c r="K168" i="18"/>
  <c r="J168" i="18"/>
  <c r="I168" i="18"/>
  <c r="H168" i="18"/>
  <c r="G168" i="18"/>
  <c r="DB167" i="18"/>
  <c r="DA167" i="18"/>
  <c r="CZ167" i="18"/>
  <c r="CY167" i="18"/>
  <c r="CX167" i="18"/>
  <c r="CW167" i="18"/>
  <c r="CV167" i="18"/>
  <c r="CU167" i="18"/>
  <c r="CT167" i="18"/>
  <c r="CS167" i="18"/>
  <c r="CR167" i="18"/>
  <c r="CQ167" i="18"/>
  <c r="CP167" i="18"/>
  <c r="CO167" i="18"/>
  <c r="CN167" i="18"/>
  <c r="CM167" i="18"/>
  <c r="CL167" i="18"/>
  <c r="CK167" i="18"/>
  <c r="CJ167" i="18"/>
  <c r="CI167" i="18"/>
  <c r="CH167" i="18"/>
  <c r="CG167" i="18"/>
  <c r="CF167" i="18"/>
  <c r="CE167" i="18"/>
  <c r="CD167" i="18"/>
  <c r="CC167" i="18"/>
  <c r="CB167" i="18"/>
  <c r="CA167" i="18"/>
  <c r="BZ167" i="18"/>
  <c r="BY167" i="18"/>
  <c r="BX167" i="18"/>
  <c r="BW167" i="18"/>
  <c r="BV167" i="18"/>
  <c r="BU167" i="18"/>
  <c r="BT167" i="18"/>
  <c r="BS167" i="18"/>
  <c r="BR167" i="18"/>
  <c r="BQ167" i="18"/>
  <c r="BP167" i="18"/>
  <c r="BO167" i="18"/>
  <c r="BN167" i="18"/>
  <c r="BM167" i="18"/>
  <c r="BL167" i="18"/>
  <c r="BK167" i="18"/>
  <c r="BJ167" i="18"/>
  <c r="BI167" i="18"/>
  <c r="BH167" i="18"/>
  <c r="BG167" i="18"/>
  <c r="BF167" i="18"/>
  <c r="BE167" i="18"/>
  <c r="BD167" i="18"/>
  <c r="BC167" i="18"/>
  <c r="BB167" i="18"/>
  <c r="BA167" i="18"/>
  <c r="AZ167" i="18"/>
  <c r="AY167" i="18"/>
  <c r="AX167" i="18"/>
  <c r="AW167" i="18"/>
  <c r="AV167" i="18"/>
  <c r="AU167" i="18"/>
  <c r="AT167" i="18"/>
  <c r="AS167" i="18"/>
  <c r="AR167" i="18"/>
  <c r="AQ167" i="18"/>
  <c r="AP167" i="18"/>
  <c r="AO167" i="18"/>
  <c r="AN167" i="18"/>
  <c r="AM167" i="18"/>
  <c r="AL167" i="18"/>
  <c r="AK167" i="18"/>
  <c r="AJ167" i="18"/>
  <c r="AI167" i="18"/>
  <c r="AH167" i="18"/>
  <c r="AG167" i="18"/>
  <c r="AF167" i="18"/>
  <c r="AE167" i="18"/>
  <c r="AD167" i="18"/>
  <c r="AC167" i="18"/>
  <c r="AB167" i="18"/>
  <c r="AA167" i="18"/>
  <c r="Z167" i="18"/>
  <c r="Y167" i="18"/>
  <c r="X167" i="18"/>
  <c r="W167" i="18"/>
  <c r="V167" i="18"/>
  <c r="U167" i="18"/>
  <c r="T167" i="18"/>
  <c r="S167" i="18"/>
  <c r="R167" i="18"/>
  <c r="Q167" i="18"/>
  <c r="P167" i="18"/>
  <c r="O167" i="18"/>
  <c r="N167" i="18"/>
  <c r="M167" i="18"/>
  <c r="L167" i="18"/>
  <c r="K167" i="18"/>
  <c r="J167" i="18"/>
  <c r="I167" i="18"/>
  <c r="H167" i="18"/>
  <c r="G167" i="18"/>
  <c r="DB166" i="18"/>
  <c r="DA166" i="18"/>
  <c r="CZ166" i="18"/>
  <c r="CY166" i="18"/>
  <c r="CX166" i="18"/>
  <c r="CW166" i="18"/>
  <c r="CV166" i="18"/>
  <c r="CU166" i="18"/>
  <c r="CT166" i="18"/>
  <c r="CS166" i="18"/>
  <c r="CR166" i="18"/>
  <c r="CQ166" i="18"/>
  <c r="CP166" i="18"/>
  <c r="CO166" i="18"/>
  <c r="CN166" i="18"/>
  <c r="CM166" i="18"/>
  <c r="CL166" i="18"/>
  <c r="CK166" i="18"/>
  <c r="CJ166" i="18"/>
  <c r="CI166" i="18"/>
  <c r="CH166" i="18"/>
  <c r="CG166" i="18"/>
  <c r="CF166" i="18"/>
  <c r="CE166" i="18"/>
  <c r="CD166" i="18"/>
  <c r="CC166" i="18"/>
  <c r="CB166" i="18"/>
  <c r="CA166" i="18"/>
  <c r="BZ166" i="18"/>
  <c r="BY166" i="18"/>
  <c r="BX166" i="18"/>
  <c r="BW166" i="18"/>
  <c r="BV166" i="18"/>
  <c r="BU166" i="18"/>
  <c r="BT166" i="18"/>
  <c r="BS166" i="18"/>
  <c r="BR166" i="18"/>
  <c r="BQ166" i="18"/>
  <c r="BP166" i="18"/>
  <c r="BO166" i="18"/>
  <c r="BN166" i="18"/>
  <c r="BM166" i="18"/>
  <c r="BL166" i="18"/>
  <c r="BK166" i="18"/>
  <c r="BJ166" i="18"/>
  <c r="BI166" i="18"/>
  <c r="BH166" i="18"/>
  <c r="BG166" i="18"/>
  <c r="BF166" i="18"/>
  <c r="BE166" i="18"/>
  <c r="BD166" i="18"/>
  <c r="BC166" i="18"/>
  <c r="BB166" i="18"/>
  <c r="BA166" i="18"/>
  <c r="AZ166" i="18"/>
  <c r="AY166" i="18"/>
  <c r="AX166" i="18"/>
  <c r="AW166" i="18"/>
  <c r="AV166" i="18"/>
  <c r="AU166" i="18"/>
  <c r="AT166" i="18"/>
  <c r="AS166" i="18"/>
  <c r="AR166" i="18"/>
  <c r="AQ166" i="18"/>
  <c r="AP166" i="18"/>
  <c r="AO166" i="18"/>
  <c r="AN166" i="18"/>
  <c r="AM166" i="18"/>
  <c r="AL166" i="18"/>
  <c r="AK166" i="18"/>
  <c r="AJ166" i="18"/>
  <c r="AI166" i="18"/>
  <c r="AH166" i="18"/>
  <c r="AG166" i="18"/>
  <c r="AF166" i="18"/>
  <c r="AE166" i="18"/>
  <c r="AD166" i="18"/>
  <c r="AC166" i="18"/>
  <c r="AB166" i="18"/>
  <c r="AA166" i="18"/>
  <c r="Z166" i="18"/>
  <c r="Y166" i="18"/>
  <c r="X166" i="18"/>
  <c r="W166" i="18"/>
  <c r="V166" i="18"/>
  <c r="U166" i="18"/>
  <c r="T166" i="18"/>
  <c r="S166" i="18"/>
  <c r="R166" i="18"/>
  <c r="Q166" i="18"/>
  <c r="P166" i="18"/>
  <c r="O166" i="18"/>
  <c r="N166" i="18"/>
  <c r="M166" i="18"/>
  <c r="L166" i="18"/>
  <c r="K166" i="18"/>
  <c r="J166" i="18"/>
  <c r="I166" i="18"/>
  <c r="H166" i="18"/>
  <c r="G166" i="18"/>
  <c r="B158" i="18"/>
  <c r="B152" i="18"/>
  <c r="DB146" i="18"/>
  <c r="CP146" i="18"/>
  <c r="CI146" i="18"/>
  <c r="CF146" i="18"/>
  <c r="CA146" i="18"/>
  <c r="BZ146" i="18"/>
  <c r="BF146" i="18"/>
  <c r="DB144" i="18"/>
  <c r="DA144" i="18"/>
  <c r="DA146" i="18" s="1"/>
  <c r="CZ144" i="18"/>
  <c r="CZ146" i="18" s="1"/>
  <c r="CY144" i="18"/>
  <c r="CY146" i="18" s="1"/>
  <c r="CX144" i="18"/>
  <c r="CX146" i="18" s="1"/>
  <c r="CW144" i="18"/>
  <c r="CW146" i="18" s="1"/>
  <c r="CV144" i="18"/>
  <c r="CV146" i="18" s="1"/>
  <c r="CU144" i="18"/>
  <c r="CU146" i="18" s="1"/>
  <c r="CT144" i="18"/>
  <c r="CT146" i="18" s="1"/>
  <c r="CS144" i="18"/>
  <c r="CS146" i="18" s="1"/>
  <c r="CR144" i="18"/>
  <c r="CR146" i="18" s="1"/>
  <c r="CQ144" i="18"/>
  <c r="CQ146" i="18" s="1"/>
  <c r="CP144" i="18"/>
  <c r="CO144" i="18"/>
  <c r="CO146" i="18" s="1"/>
  <c r="CN144" i="18"/>
  <c r="CN146" i="18" s="1"/>
  <c r="CM144" i="18"/>
  <c r="CM146" i="18" s="1"/>
  <c r="CL144" i="18"/>
  <c r="CL146" i="18" s="1"/>
  <c r="CK144" i="18"/>
  <c r="CK146" i="18" s="1"/>
  <c r="CJ144" i="18"/>
  <c r="CJ146" i="18" s="1"/>
  <c r="CI144" i="18"/>
  <c r="CH144" i="18"/>
  <c r="CH146" i="18" s="1"/>
  <c r="CG144" i="18"/>
  <c r="CG146" i="18" s="1"/>
  <c r="CF144" i="18"/>
  <c r="CE144" i="18"/>
  <c r="CE146" i="18" s="1"/>
  <c r="CD144" i="18"/>
  <c r="CD146" i="18" s="1"/>
  <c r="CC144" i="18"/>
  <c r="CC146" i="18" s="1"/>
  <c r="CB144" i="18"/>
  <c r="CB146" i="18" s="1"/>
  <c r="CA144" i="18"/>
  <c r="BZ144" i="18"/>
  <c r="BY144" i="18"/>
  <c r="BY146" i="18" s="1"/>
  <c r="BX144" i="18"/>
  <c r="BX146" i="18" s="1"/>
  <c r="BW144" i="18"/>
  <c r="BW146" i="18" s="1"/>
  <c r="BV144" i="18"/>
  <c r="BV146" i="18" s="1"/>
  <c r="BU144" i="18"/>
  <c r="BU146" i="18" s="1"/>
  <c r="BT144" i="18"/>
  <c r="BT146" i="18" s="1"/>
  <c r="BS144" i="18"/>
  <c r="BS146" i="18" s="1"/>
  <c r="BR144" i="18"/>
  <c r="BR146" i="18" s="1"/>
  <c r="BQ144" i="18"/>
  <c r="BQ146" i="18" s="1"/>
  <c r="BP144" i="18"/>
  <c r="BP146" i="18" s="1"/>
  <c r="BO144" i="18"/>
  <c r="BO146" i="18" s="1"/>
  <c r="BN144" i="18"/>
  <c r="BN146" i="18" s="1"/>
  <c r="BM144" i="18"/>
  <c r="BM146" i="18" s="1"/>
  <c r="BL144" i="18"/>
  <c r="BL146" i="18" s="1"/>
  <c r="BK144" i="18"/>
  <c r="BK146" i="18" s="1"/>
  <c r="BJ144" i="18"/>
  <c r="BJ146" i="18" s="1"/>
  <c r="BI144" i="18"/>
  <c r="BI146" i="18" s="1"/>
  <c r="BH144" i="18"/>
  <c r="BH146" i="18" s="1"/>
  <c r="BG144" i="18"/>
  <c r="BG146" i="18" s="1"/>
  <c r="BF144" i="18"/>
  <c r="BE144" i="18"/>
  <c r="BE146" i="18" s="1"/>
  <c r="B144" i="18"/>
  <c r="CZ140" i="18"/>
  <c r="CO140" i="18"/>
  <c r="CM140" i="18"/>
  <c r="CG140" i="18"/>
  <c r="CF140" i="18"/>
  <c r="BT140" i="18"/>
  <c r="BE140" i="18"/>
  <c r="DB138" i="18"/>
  <c r="DB140" i="18" s="1"/>
  <c r="DA138" i="18"/>
  <c r="DA140" i="18" s="1"/>
  <c r="CZ138" i="18"/>
  <c r="CY138" i="18"/>
  <c r="CY140" i="18" s="1"/>
  <c r="CX138" i="18"/>
  <c r="CX140" i="18" s="1"/>
  <c r="CW138" i="18"/>
  <c r="CW140" i="18" s="1"/>
  <c r="CV138" i="18"/>
  <c r="CV140" i="18" s="1"/>
  <c r="CU138" i="18"/>
  <c r="CU140" i="18" s="1"/>
  <c r="CT138" i="18"/>
  <c r="CT140" i="18" s="1"/>
  <c r="CS138" i="18"/>
  <c r="CS140" i="18" s="1"/>
  <c r="CR138" i="18"/>
  <c r="CR140" i="18" s="1"/>
  <c r="CQ138" i="18"/>
  <c r="CQ140" i="18" s="1"/>
  <c r="CP138" i="18"/>
  <c r="CP140" i="18" s="1"/>
  <c r="CO138" i="18"/>
  <c r="CN138" i="18"/>
  <c r="CN140" i="18" s="1"/>
  <c r="CM138" i="18"/>
  <c r="CL138" i="18"/>
  <c r="CL140" i="18" s="1"/>
  <c r="CK138" i="18"/>
  <c r="CK140" i="18" s="1"/>
  <c r="CJ138" i="18"/>
  <c r="CJ140" i="18" s="1"/>
  <c r="CI138" i="18"/>
  <c r="CI140" i="18" s="1"/>
  <c r="CH138" i="18"/>
  <c r="CH140" i="18" s="1"/>
  <c r="CG138" i="18"/>
  <c r="CF138" i="18"/>
  <c r="CE138" i="18"/>
  <c r="CE140" i="18" s="1"/>
  <c r="CD138" i="18"/>
  <c r="CD140" i="18" s="1"/>
  <c r="CC138" i="18"/>
  <c r="CC140" i="18" s="1"/>
  <c r="CB138" i="18"/>
  <c r="CB140" i="18" s="1"/>
  <c r="CA138" i="18"/>
  <c r="CA140" i="18" s="1"/>
  <c r="BZ138" i="18"/>
  <c r="BZ140" i="18" s="1"/>
  <c r="BY138" i="18"/>
  <c r="BY140" i="18" s="1"/>
  <c r="BX138" i="18"/>
  <c r="BX140" i="18" s="1"/>
  <c r="BW138" i="18"/>
  <c r="BW140" i="18" s="1"/>
  <c r="BV138" i="18"/>
  <c r="BV140" i="18" s="1"/>
  <c r="BU138" i="18"/>
  <c r="BU140" i="18" s="1"/>
  <c r="BT138" i="18"/>
  <c r="BS138" i="18"/>
  <c r="BS140" i="18" s="1"/>
  <c r="BR138" i="18"/>
  <c r="BR140" i="18" s="1"/>
  <c r="BQ138" i="18"/>
  <c r="BQ140" i="18" s="1"/>
  <c r="BP138" i="18"/>
  <c r="BP140" i="18" s="1"/>
  <c r="BO138" i="18"/>
  <c r="BO140" i="18" s="1"/>
  <c r="BN138" i="18"/>
  <c r="BN140" i="18" s="1"/>
  <c r="BM138" i="18"/>
  <c r="BM140" i="18" s="1"/>
  <c r="BL138" i="18"/>
  <c r="BL140" i="18" s="1"/>
  <c r="BK138" i="18"/>
  <c r="BK140" i="18" s="1"/>
  <c r="BJ138" i="18"/>
  <c r="BJ140" i="18" s="1"/>
  <c r="BI138" i="18"/>
  <c r="BI140" i="18" s="1"/>
  <c r="BH138" i="18"/>
  <c r="BH140" i="18" s="1"/>
  <c r="BG138" i="18"/>
  <c r="BG140" i="18" s="1"/>
  <c r="BF138" i="18"/>
  <c r="BF140" i="18" s="1"/>
  <c r="BE138" i="18"/>
  <c r="B138" i="18"/>
  <c r="B125" i="18"/>
  <c r="E124" i="18"/>
  <c r="E126" i="18" s="1"/>
  <c r="B115" i="18"/>
  <c r="E114" i="18"/>
  <c r="E116" i="18" s="1"/>
  <c r="E111" i="18"/>
  <c r="E108" i="18"/>
  <c r="E102" i="18"/>
  <c r="E103" i="18" s="1"/>
  <c r="E101" i="18"/>
  <c r="D99" i="18"/>
  <c r="C99" i="18"/>
  <c r="D97" i="18"/>
  <c r="C97" i="18"/>
  <c r="E86" i="18" a="1"/>
  <c r="E86" i="18" s="1"/>
  <c r="E77" i="18" a="1"/>
  <c r="E77" i="18" s="1"/>
  <c r="E73" i="18"/>
  <c r="E71" i="18"/>
  <c r="E70" i="18"/>
  <c r="E69" i="18"/>
  <c r="E56" i="18"/>
  <c r="E55" i="18"/>
  <c r="E49" i="18"/>
  <c r="E50" i="18" s="1"/>
  <c r="E44" i="18"/>
  <c r="R194" i="18" s="1" a="1"/>
  <c r="R194" i="18" s="1"/>
  <c r="E39" i="18"/>
  <c r="E41" i="18" s="1"/>
  <c r="E30" i="18"/>
  <c r="E145" i="18" s="1"/>
  <c r="E27" i="18"/>
  <c r="E21" i="18"/>
  <c r="E18" i="18"/>
  <c r="C152" i="18" s="1"/>
  <c r="E13" i="18"/>
  <c r="E10" i="18"/>
  <c r="E131" i="4"/>
  <c r="B130" i="4"/>
  <c r="AU129" i="4"/>
  <c r="AU131" i="4" s="1"/>
  <c r="AT129" i="4"/>
  <c r="AT131" i="4" s="1"/>
  <c r="AT133" i="4" s="1"/>
  <c r="AS129" i="4"/>
  <c r="AS131" i="4" s="1"/>
  <c r="AS133" i="4" s="1"/>
  <c r="AR129" i="4"/>
  <c r="AR131" i="4" s="1"/>
  <c r="AR133" i="4" s="1"/>
  <c r="AQ129" i="4"/>
  <c r="AQ131" i="4" s="1"/>
  <c r="AP129" i="4"/>
  <c r="AP131" i="4" s="1"/>
  <c r="AO129" i="4"/>
  <c r="AO131" i="4" s="1"/>
  <c r="AN129" i="4"/>
  <c r="AN131" i="4" s="1"/>
  <c r="AM129" i="4"/>
  <c r="AM131" i="4" s="1"/>
  <c r="AL129" i="4"/>
  <c r="AL131" i="4" s="1"/>
  <c r="AK129" i="4"/>
  <c r="AK131" i="4" s="1"/>
  <c r="AJ129" i="4"/>
  <c r="AJ131" i="4" s="1"/>
  <c r="AI129" i="4"/>
  <c r="AI131" i="4" s="1"/>
  <c r="AH129" i="4"/>
  <c r="AH131" i="4" s="1"/>
  <c r="AG129" i="4"/>
  <c r="AG131" i="4" s="1"/>
  <c r="AG133" i="4" s="1"/>
  <c r="AF129" i="4"/>
  <c r="AF131" i="4" s="1"/>
  <c r="AE129" i="4"/>
  <c r="AE131" i="4" s="1"/>
  <c r="AD129" i="4"/>
  <c r="AD131" i="4" s="1"/>
  <c r="AD133" i="4" s="1"/>
  <c r="AC129" i="4"/>
  <c r="AC131" i="4" s="1"/>
  <c r="AC133" i="4" s="1"/>
  <c r="AB129" i="4"/>
  <c r="AB131" i="4" s="1"/>
  <c r="AA129" i="4"/>
  <c r="AA131" i="4" s="1"/>
  <c r="Z129" i="4"/>
  <c r="Z131" i="4" s="1"/>
  <c r="Y129" i="4"/>
  <c r="Y131" i="4" s="1"/>
  <c r="X129" i="4"/>
  <c r="X131" i="4" s="1"/>
  <c r="W129" i="4"/>
  <c r="W131" i="4" s="1"/>
  <c r="V129" i="4"/>
  <c r="V131" i="4" s="1"/>
  <c r="U129" i="4"/>
  <c r="U131" i="4" s="1"/>
  <c r="T129" i="4"/>
  <c r="T131" i="4" s="1"/>
  <c r="S129" i="4"/>
  <c r="S131" i="4" s="1"/>
  <c r="R129" i="4"/>
  <c r="R131" i="4" s="1"/>
  <c r="Q129" i="4"/>
  <c r="Q131" i="4" s="1"/>
  <c r="Q133" i="4" s="1"/>
  <c r="P129" i="4"/>
  <c r="P131" i="4" s="1"/>
  <c r="O129" i="4"/>
  <c r="O131" i="4" s="1"/>
  <c r="O133" i="4" s="1"/>
  <c r="N129" i="4"/>
  <c r="N131" i="4" s="1"/>
  <c r="N133" i="4" s="1"/>
  <c r="M129" i="4"/>
  <c r="M131" i="4" s="1"/>
  <c r="L129" i="4"/>
  <c r="L131" i="4" s="1"/>
  <c r="L133" i="4" s="1"/>
  <c r="K129" i="4"/>
  <c r="K131" i="4" s="1"/>
  <c r="K133" i="4" s="1"/>
  <c r="J129" i="4"/>
  <c r="J131" i="4" s="1"/>
  <c r="I129" i="4"/>
  <c r="I131" i="4" s="1"/>
  <c r="H129" i="4"/>
  <c r="H131" i="4" s="1"/>
  <c r="G129" i="4"/>
  <c r="G131" i="4" s="1"/>
  <c r="F129" i="4"/>
  <c r="F131" i="4" s="1"/>
  <c r="E129" i="4"/>
  <c r="B118" i="4"/>
  <c r="AU117" i="4"/>
  <c r="AU119" i="4" s="1"/>
  <c r="AT117" i="4"/>
  <c r="AT119" i="4" s="1"/>
  <c r="AT121" i="4" s="1"/>
  <c r="AS117" i="4"/>
  <c r="AS119" i="4" s="1"/>
  <c r="AR117" i="4"/>
  <c r="AR119" i="4" s="1"/>
  <c r="AQ117" i="4"/>
  <c r="AQ119" i="4" s="1"/>
  <c r="AP117" i="4"/>
  <c r="AP119" i="4" s="1"/>
  <c r="AO117" i="4"/>
  <c r="AO119" i="4" s="1"/>
  <c r="AN117" i="4"/>
  <c r="AM117" i="4"/>
  <c r="AL117" i="4"/>
  <c r="AK117" i="4"/>
  <c r="AJ117" i="4"/>
  <c r="AJ119" i="4" s="1"/>
  <c r="AI117" i="4"/>
  <c r="AH117" i="4"/>
  <c r="AH119" i="4" s="1"/>
  <c r="AH121" i="4" s="1"/>
  <c r="AG117" i="4"/>
  <c r="AG119" i="4" s="1"/>
  <c r="AF117" i="4"/>
  <c r="AE117" i="4"/>
  <c r="AE119" i="4" s="1"/>
  <c r="AD117" i="4"/>
  <c r="AC117" i="4"/>
  <c r="AC119" i="4" s="1"/>
  <c r="AC121" i="4" s="1"/>
  <c r="AB117" i="4"/>
  <c r="AA117" i="4"/>
  <c r="AA119" i="4" s="1"/>
  <c r="Z117" i="4"/>
  <c r="Y117" i="4"/>
  <c r="X117" i="4"/>
  <c r="W117" i="4"/>
  <c r="V117" i="4"/>
  <c r="V119" i="4" s="1"/>
  <c r="V121" i="4" s="1"/>
  <c r="U117" i="4"/>
  <c r="U119" i="4" s="1"/>
  <c r="T117" i="4"/>
  <c r="T119" i="4" s="1"/>
  <c r="T121" i="4" s="1"/>
  <c r="S117" i="4"/>
  <c r="R117" i="4"/>
  <c r="Q117" i="4"/>
  <c r="Q119" i="4" s="1"/>
  <c r="P117" i="4"/>
  <c r="P119" i="4" s="1"/>
  <c r="O117" i="4"/>
  <c r="N117" i="4"/>
  <c r="M117" i="4"/>
  <c r="L117" i="4"/>
  <c r="L119" i="4" s="1"/>
  <c r="K117" i="4"/>
  <c r="J117" i="4"/>
  <c r="J119" i="4" s="1"/>
  <c r="J121" i="4" s="1"/>
  <c r="I117" i="4"/>
  <c r="H117" i="4"/>
  <c r="H119" i="4" s="1"/>
  <c r="G117" i="4"/>
  <c r="F117" i="4"/>
  <c r="E117" i="4"/>
  <c r="E119" i="4" s="1"/>
  <c r="AU109" i="4"/>
  <c r="AT109" i="4"/>
  <c r="AS109" i="4"/>
  <c r="AR109" i="4"/>
  <c r="AQ109" i="4"/>
  <c r="AP109" i="4"/>
  <c r="AO109" i="4"/>
  <c r="AN109" i="4"/>
  <c r="AM109" i="4"/>
  <c r="AL109" i="4"/>
  <c r="AK109" i="4"/>
  <c r="AJ109" i="4"/>
  <c r="AI109" i="4"/>
  <c r="AH109" i="4"/>
  <c r="AG109" i="4"/>
  <c r="AF109" i="4"/>
  <c r="AE109" i="4"/>
  <c r="AD109" i="4"/>
  <c r="AC109" i="4"/>
  <c r="AB109" i="4"/>
  <c r="AA109" i="4"/>
  <c r="Z109" i="4"/>
  <c r="Y109" i="4"/>
  <c r="X109" i="4"/>
  <c r="W109" i="4"/>
  <c r="V109" i="4"/>
  <c r="U109" i="4"/>
  <c r="T109" i="4"/>
  <c r="S109" i="4"/>
  <c r="R109" i="4"/>
  <c r="Q109" i="4"/>
  <c r="P109" i="4"/>
  <c r="O109" i="4"/>
  <c r="N109" i="4"/>
  <c r="M109" i="4"/>
  <c r="L109" i="4"/>
  <c r="K109" i="4"/>
  <c r="J109" i="4"/>
  <c r="I109" i="4"/>
  <c r="H109" i="4"/>
  <c r="G109" i="4"/>
  <c r="F109" i="4"/>
  <c r="E109" i="4"/>
  <c r="AU103" i="4"/>
  <c r="AT103" i="4"/>
  <c r="AS103" i="4"/>
  <c r="AR103" i="4"/>
  <c r="AQ103" i="4"/>
  <c r="AP103" i="4"/>
  <c r="AO103" i="4"/>
  <c r="AN103" i="4"/>
  <c r="AM103" i="4"/>
  <c r="AL103" i="4"/>
  <c r="AK103" i="4"/>
  <c r="AJ103" i="4"/>
  <c r="AI103" i="4"/>
  <c r="AI104" i="4" s="1"/>
  <c r="AI105" i="4" s="1" a="1"/>
  <c r="AI105" i="4" s="1"/>
  <c r="AH103" i="4"/>
  <c r="AG103" i="4"/>
  <c r="AF103" i="4"/>
  <c r="AE103" i="4"/>
  <c r="AD103" i="4"/>
  <c r="AC103" i="4"/>
  <c r="AB103" i="4"/>
  <c r="AA103" i="4"/>
  <c r="Z103" i="4"/>
  <c r="Y103" i="4"/>
  <c r="X103" i="4"/>
  <c r="W103" i="4"/>
  <c r="V103" i="4"/>
  <c r="U103" i="4"/>
  <c r="T103" i="4"/>
  <c r="S103" i="4"/>
  <c r="R103" i="4"/>
  <c r="Q103" i="4"/>
  <c r="P103" i="4"/>
  <c r="O103" i="4"/>
  <c r="N103" i="4"/>
  <c r="M103" i="4"/>
  <c r="L103" i="4"/>
  <c r="K103" i="4"/>
  <c r="K104" i="4" s="1"/>
  <c r="K105" i="4" s="1" a="1"/>
  <c r="K105" i="4" s="1"/>
  <c r="J103" i="4"/>
  <c r="I103" i="4"/>
  <c r="H103" i="4"/>
  <c r="G103" i="4"/>
  <c r="F103" i="4"/>
  <c r="E103" i="4"/>
  <c r="AU102" i="4"/>
  <c r="AT102" i="4"/>
  <c r="AS102" i="4"/>
  <c r="AR102" i="4"/>
  <c r="AQ102" i="4"/>
  <c r="AP102" i="4"/>
  <c r="AO102" i="4"/>
  <c r="AN102" i="4"/>
  <c r="AM102" i="4"/>
  <c r="AL102" i="4"/>
  <c r="AK102" i="4"/>
  <c r="AJ102" i="4"/>
  <c r="AI102" i="4"/>
  <c r="AH102" i="4"/>
  <c r="AG102" i="4"/>
  <c r="AF102" i="4"/>
  <c r="AE102" i="4"/>
  <c r="AD102" i="4"/>
  <c r="AC102" i="4"/>
  <c r="AB102" i="4"/>
  <c r="AA102" i="4"/>
  <c r="Z102" i="4"/>
  <c r="Y102" i="4"/>
  <c r="X102" i="4"/>
  <c r="W102" i="4"/>
  <c r="V102" i="4"/>
  <c r="U102" i="4"/>
  <c r="T102" i="4"/>
  <c r="S102" i="4"/>
  <c r="R102" i="4"/>
  <c r="Q102" i="4"/>
  <c r="Q104" i="4" s="1"/>
  <c r="Q105" i="4" s="1" a="1"/>
  <c r="Q105" i="4" s="1"/>
  <c r="P102" i="4"/>
  <c r="O102" i="4"/>
  <c r="N102" i="4"/>
  <c r="M102" i="4"/>
  <c r="L102" i="4"/>
  <c r="K102" i="4"/>
  <c r="J102" i="4"/>
  <c r="I102" i="4"/>
  <c r="H102" i="4"/>
  <c r="G102" i="4"/>
  <c r="F102" i="4"/>
  <c r="E102" i="4"/>
  <c r="D99" i="4"/>
  <c r="C99" i="4"/>
  <c r="AU75" i="4"/>
  <c r="AT75" i="4"/>
  <c r="AS75" i="4"/>
  <c r="AR75" i="4"/>
  <c r="AQ75" i="4"/>
  <c r="AP75" i="4"/>
  <c r="AO75" i="4"/>
  <c r="AN75" i="4"/>
  <c r="AM75" i="4"/>
  <c r="AL75" i="4"/>
  <c r="AK75" i="4"/>
  <c r="AJ75" i="4"/>
  <c r="AI75" i="4"/>
  <c r="AH75" i="4"/>
  <c r="AG75" i="4"/>
  <c r="AF75" i="4"/>
  <c r="AE75" i="4"/>
  <c r="AD75" i="4"/>
  <c r="AC75" i="4"/>
  <c r="AB75" i="4"/>
  <c r="AA75" i="4"/>
  <c r="Z75" i="4"/>
  <c r="Y75" i="4"/>
  <c r="X75" i="4"/>
  <c r="W75" i="4"/>
  <c r="V75" i="4"/>
  <c r="U75" i="4"/>
  <c r="T75" i="4"/>
  <c r="S75" i="4"/>
  <c r="R75" i="4"/>
  <c r="Q75" i="4"/>
  <c r="P75" i="4"/>
  <c r="O75" i="4"/>
  <c r="N75" i="4"/>
  <c r="M75" i="4"/>
  <c r="L75" i="4"/>
  <c r="K75" i="4"/>
  <c r="J75" i="4"/>
  <c r="I75" i="4"/>
  <c r="H75" i="4"/>
  <c r="G75" i="4"/>
  <c r="F75" i="4"/>
  <c r="E75" i="4"/>
  <c r="AU73" i="4"/>
  <c r="AT73" i="4"/>
  <c r="AS73" i="4"/>
  <c r="AR73" i="4"/>
  <c r="AQ73" i="4"/>
  <c r="AP73" i="4"/>
  <c r="AO73" i="4"/>
  <c r="AN73" i="4"/>
  <c r="AM73" i="4"/>
  <c r="AL73" i="4"/>
  <c r="AK73" i="4"/>
  <c r="AJ73" i="4"/>
  <c r="AI73" i="4"/>
  <c r="AH73" i="4"/>
  <c r="AG73" i="4"/>
  <c r="AF73" i="4"/>
  <c r="AE73" i="4"/>
  <c r="AD73" i="4"/>
  <c r="AC73" i="4"/>
  <c r="AB73" i="4"/>
  <c r="AA73" i="4"/>
  <c r="Z73" i="4"/>
  <c r="Y73" i="4"/>
  <c r="X73" i="4"/>
  <c r="W73" i="4"/>
  <c r="V73" i="4"/>
  <c r="U73" i="4"/>
  <c r="T73" i="4"/>
  <c r="S73" i="4"/>
  <c r="R73" i="4"/>
  <c r="Q73" i="4"/>
  <c r="P73" i="4"/>
  <c r="O73" i="4"/>
  <c r="N73" i="4"/>
  <c r="M73" i="4"/>
  <c r="L73" i="4"/>
  <c r="K73" i="4"/>
  <c r="J73" i="4"/>
  <c r="I73" i="4"/>
  <c r="H73" i="4"/>
  <c r="G73" i="4"/>
  <c r="F73" i="4"/>
  <c r="E73" i="4"/>
  <c r="AU72" i="4"/>
  <c r="AT72" i="4"/>
  <c r="AS72" i="4"/>
  <c r="AR72" i="4"/>
  <c r="AQ72" i="4"/>
  <c r="AP72" i="4"/>
  <c r="AO72" i="4"/>
  <c r="AN72" i="4"/>
  <c r="AM72" i="4"/>
  <c r="AL72" i="4"/>
  <c r="AK72" i="4"/>
  <c r="AJ72" i="4"/>
  <c r="AI72" i="4"/>
  <c r="AH72" i="4"/>
  <c r="AG72" i="4"/>
  <c r="AF72" i="4"/>
  <c r="AE72" i="4"/>
  <c r="AD72" i="4"/>
  <c r="AC72" i="4"/>
  <c r="AB72" i="4"/>
  <c r="AA72" i="4"/>
  <c r="Z72" i="4"/>
  <c r="Y72" i="4"/>
  <c r="X72" i="4"/>
  <c r="W72" i="4"/>
  <c r="V72" i="4"/>
  <c r="U72" i="4"/>
  <c r="T72" i="4"/>
  <c r="S72" i="4"/>
  <c r="R72" i="4"/>
  <c r="Q72" i="4"/>
  <c r="P72" i="4"/>
  <c r="O72" i="4"/>
  <c r="N72" i="4"/>
  <c r="M72" i="4"/>
  <c r="L72" i="4"/>
  <c r="K72" i="4"/>
  <c r="J72" i="4"/>
  <c r="I72" i="4"/>
  <c r="H72" i="4"/>
  <c r="G72" i="4"/>
  <c r="F72" i="4"/>
  <c r="E72" i="4"/>
  <c r="AU71" i="4"/>
  <c r="AT71" i="4"/>
  <c r="AS71" i="4"/>
  <c r="AR71" i="4"/>
  <c r="AQ71" i="4"/>
  <c r="AP71" i="4"/>
  <c r="AO71" i="4"/>
  <c r="AN71" i="4"/>
  <c r="AM71" i="4"/>
  <c r="AL71" i="4"/>
  <c r="AK71" i="4"/>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F71" i="4"/>
  <c r="E71" i="4"/>
  <c r="AU58"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AU57" i="4"/>
  <c r="AT57" i="4"/>
  <c r="AS57" i="4"/>
  <c r="AR57" i="4"/>
  <c r="AQ57" i="4"/>
  <c r="AP57" i="4"/>
  <c r="AO57" i="4"/>
  <c r="AN57" i="4"/>
  <c r="AM57" i="4"/>
  <c r="AL57" i="4"/>
  <c r="AK57" i="4"/>
  <c r="AJ57" i="4"/>
  <c r="AI57" i="4"/>
  <c r="AH57" i="4"/>
  <c r="AG57" i="4"/>
  <c r="AF57" i="4"/>
  <c r="AE57" i="4"/>
  <c r="AD57" i="4"/>
  <c r="AC57" i="4"/>
  <c r="AB57" i="4"/>
  <c r="AA57" i="4"/>
  <c r="Z57" i="4"/>
  <c r="Y57" i="4"/>
  <c r="X57" i="4"/>
  <c r="W57" i="4"/>
  <c r="V57" i="4"/>
  <c r="U57" i="4"/>
  <c r="T57" i="4"/>
  <c r="S57" i="4"/>
  <c r="R57" i="4"/>
  <c r="Q57" i="4"/>
  <c r="P57" i="4"/>
  <c r="O57" i="4"/>
  <c r="N57" i="4"/>
  <c r="M57" i="4"/>
  <c r="L57" i="4"/>
  <c r="K57" i="4"/>
  <c r="J57" i="4"/>
  <c r="I57" i="4"/>
  <c r="H57" i="4"/>
  <c r="G57" i="4"/>
  <c r="F57" i="4"/>
  <c r="E57" i="4"/>
  <c r="AD53" i="4"/>
  <c r="AC53" i="4"/>
  <c r="AB53" i="4"/>
  <c r="AA53" i="4"/>
  <c r="U53" i="4"/>
  <c r="AU52" i="4"/>
  <c r="AU53" i="4" s="1"/>
  <c r="AT52" i="4"/>
  <c r="AT53" i="4" s="1"/>
  <c r="AS52" i="4"/>
  <c r="AS53" i="4" s="1"/>
  <c r="AR52" i="4"/>
  <c r="AR53" i="4" s="1"/>
  <c r="AQ52" i="4"/>
  <c r="AQ53" i="4" s="1"/>
  <c r="AP52" i="4"/>
  <c r="AP53" i="4" s="1"/>
  <c r="AO52" i="4"/>
  <c r="AO53" i="4" s="1"/>
  <c r="AN52" i="4"/>
  <c r="AN53" i="4" s="1"/>
  <c r="AM52" i="4"/>
  <c r="AM53" i="4" s="1"/>
  <c r="AL52" i="4"/>
  <c r="AL53" i="4" s="1"/>
  <c r="AL54" i="4" s="1"/>
  <c r="AL94" i="4" s="1"/>
  <c r="AK52" i="4"/>
  <c r="AK53" i="4" s="1"/>
  <c r="AJ52" i="4"/>
  <c r="AJ53" i="4" s="1"/>
  <c r="AI52" i="4"/>
  <c r="AI53" i="4" s="1"/>
  <c r="AH52" i="4"/>
  <c r="AH53" i="4" s="1"/>
  <c r="AG52" i="4"/>
  <c r="AG53" i="4" s="1"/>
  <c r="AF52" i="4"/>
  <c r="AF53" i="4" s="1"/>
  <c r="AE52" i="4"/>
  <c r="AE53" i="4" s="1"/>
  <c r="Z52" i="4"/>
  <c r="Z53" i="4" s="1"/>
  <c r="Y52" i="4"/>
  <c r="Y53" i="4" s="1"/>
  <c r="X52" i="4"/>
  <c r="X53" i="4" s="1"/>
  <c r="W52" i="4"/>
  <c r="W53" i="4" s="1"/>
  <c r="V52" i="4"/>
  <c r="V53" i="4" s="1"/>
  <c r="T52" i="4"/>
  <c r="T53" i="4" s="1"/>
  <c r="S52" i="4"/>
  <c r="S53" i="4" s="1"/>
  <c r="R52" i="4"/>
  <c r="R53" i="4" s="1"/>
  <c r="Q52" i="4"/>
  <c r="Q53" i="4" s="1"/>
  <c r="P52" i="4"/>
  <c r="P53" i="4" s="1"/>
  <c r="O52" i="4"/>
  <c r="O53" i="4" s="1"/>
  <c r="N52" i="4"/>
  <c r="N53" i="4" s="1"/>
  <c r="M52" i="4"/>
  <c r="M53" i="4" s="1"/>
  <c r="L52" i="4"/>
  <c r="L53" i="4" s="1"/>
  <c r="K52" i="4"/>
  <c r="K53" i="4" s="1"/>
  <c r="J52" i="4"/>
  <c r="J53" i="4" s="1"/>
  <c r="I52" i="4"/>
  <c r="I53" i="4" s="1"/>
  <c r="H52" i="4"/>
  <c r="H53" i="4" s="1"/>
  <c r="G52" i="4"/>
  <c r="G53" i="4" s="1"/>
  <c r="F52" i="4"/>
  <c r="F53" i="4" s="1"/>
  <c r="E52" i="4"/>
  <c r="E53" i="4" s="1"/>
  <c r="AU51" i="4"/>
  <c r="AT51" i="4"/>
  <c r="AS51" i="4"/>
  <c r="AR51" i="4"/>
  <c r="AQ51" i="4"/>
  <c r="AP51" i="4"/>
  <c r="AO51" i="4"/>
  <c r="AN51"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AU46" i="4"/>
  <c r="AU82" i="4" s="1" a="1"/>
  <c r="AU82" i="4" s="1"/>
  <c r="AT46" i="4"/>
  <c r="AT82" i="4" s="1" a="1"/>
  <c r="AT82" i="4" s="1"/>
  <c r="AS46" i="4"/>
  <c r="AS54" i="4" s="1"/>
  <c r="AS94" i="4" s="1"/>
  <c r="AR46" i="4"/>
  <c r="AQ46" i="4"/>
  <c r="AP46" i="4"/>
  <c r="AO46" i="4"/>
  <c r="AN46" i="4"/>
  <c r="AM46" i="4"/>
  <c r="AL46" i="4"/>
  <c r="AK46" i="4"/>
  <c r="AJ46" i="4"/>
  <c r="AI46" i="4"/>
  <c r="AH46" i="4"/>
  <c r="AG46" i="4"/>
  <c r="AF46" i="4"/>
  <c r="AE46" i="4"/>
  <c r="AD46" i="4"/>
  <c r="AC46" i="4"/>
  <c r="AB46" i="4"/>
  <c r="AA46" i="4"/>
  <c r="Z46" i="4"/>
  <c r="Y46" i="4"/>
  <c r="X46" i="4"/>
  <c r="W46" i="4"/>
  <c r="V46" i="4"/>
  <c r="U46" i="4"/>
  <c r="T46" i="4"/>
  <c r="S46" i="4"/>
  <c r="R46" i="4"/>
  <c r="Q46" i="4"/>
  <c r="P46" i="4"/>
  <c r="O46" i="4"/>
  <c r="N46" i="4"/>
  <c r="M46" i="4"/>
  <c r="L46" i="4"/>
  <c r="K46" i="4"/>
  <c r="K90" i="4" s="1" a="1"/>
  <c r="K90" i="4" s="1"/>
  <c r="J46" i="4"/>
  <c r="I46" i="4"/>
  <c r="H46" i="4"/>
  <c r="G46" i="4"/>
  <c r="F46" i="4"/>
  <c r="E46" i="4"/>
  <c r="AU41" i="4"/>
  <c r="AU42" i="4" s="1"/>
  <c r="AT41" i="4"/>
  <c r="AS41" i="4"/>
  <c r="AR41" i="4"/>
  <c r="AR42" i="4" s="1"/>
  <c r="AQ41" i="4"/>
  <c r="AQ42" i="4" s="1"/>
  <c r="AP41" i="4"/>
  <c r="AP42" i="4" s="1"/>
  <c r="AO41" i="4"/>
  <c r="AO42" i="4" s="1"/>
  <c r="AN41" i="4"/>
  <c r="AN42" i="4" s="1"/>
  <c r="AM41" i="4"/>
  <c r="AM42" i="4" s="1"/>
  <c r="AL41" i="4"/>
  <c r="AL42" i="4" s="1"/>
  <c r="AK41" i="4"/>
  <c r="AK42" i="4" s="1"/>
  <c r="AJ41" i="4"/>
  <c r="AJ42" i="4" s="1"/>
  <c r="AI41" i="4"/>
  <c r="AI42" i="4" s="1"/>
  <c r="AH41" i="4"/>
  <c r="AH42" i="4" s="1"/>
  <c r="AG41" i="4"/>
  <c r="AG42" i="4" s="1"/>
  <c r="AF41" i="4"/>
  <c r="AF42" i="4" s="1"/>
  <c r="AE41" i="4"/>
  <c r="AE42" i="4" s="1"/>
  <c r="AD41" i="4"/>
  <c r="AD42" i="4" s="1"/>
  <c r="AC41" i="4"/>
  <c r="AC42" i="4" s="1"/>
  <c r="AB41" i="4"/>
  <c r="AB42" i="4" s="1"/>
  <c r="AA41" i="4"/>
  <c r="AA42" i="4" s="1"/>
  <c r="Z41" i="4"/>
  <c r="Z42" i="4" s="1"/>
  <c r="Y41" i="4"/>
  <c r="Y42" i="4" s="1"/>
  <c r="X41" i="4"/>
  <c r="X42" i="4" s="1"/>
  <c r="W41" i="4"/>
  <c r="W42" i="4" s="1"/>
  <c r="V41" i="4"/>
  <c r="V42" i="4" s="1"/>
  <c r="U41" i="4"/>
  <c r="U42" i="4" s="1"/>
  <c r="T41" i="4"/>
  <c r="T42" i="4" s="1"/>
  <c r="S41" i="4"/>
  <c r="S42" i="4" s="1"/>
  <c r="R41" i="4"/>
  <c r="R42" i="4" s="1"/>
  <c r="Q41" i="4"/>
  <c r="Q42" i="4" s="1"/>
  <c r="P41" i="4"/>
  <c r="P42" i="4" s="1"/>
  <c r="O41" i="4"/>
  <c r="O42" i="4" s="1"/>
  <c r="N41" i="4"/>
  <c r="N42" i="4" s="1"/>
  <c r="M41" i="4"/>
  <c r="M42" i="4" s="1"/>
  <c r="L41" i="4"/>
  <c r="L42" i="4" s="1"/>
  <c r="K41" i="4"/>
  <c r="K42" i="4" s="1"/>
  <c r="J41" i="4"/>
  <c r="J42" i="4" s="1"/>
  <c r="I41" i="4"/>
  <c r="I42" i="4" s="1"/>
  <c r="H41" i="4"/>
  <c r="H42" i="4" s="1"/>
  <c r="G41" i="4"/>
  <c r="G42" i="4" s="1"/>
  <c r="F41" i="4"/>
  <c r="F42" i="4" s="1"/>
  <c r="E41" i="4"/>
  <c r="E42" i="4" s="1"/>
  <c r="AT39" i="4"/>
  <c r="AS39" i="4"/>
  <c r="AT38" i="4"/>
  <c r="AS38" i="4"/>
  <c r="AM38" i="4"/>
  <c r="AA38" i="4"/>
  <c r="W38" i="4"/>
  <c r="AU32" i="4"/>
  <c r="AT32" i="4"/>
  <c r="AS32" i="4"/>
  <c r="AR32" i="4"/>
  <c r="AQ32" i="4"/>
  <c r="AP32" i="4"/>
  <c r="AO32" i="4"/>
  <c r="AN32" i="4"/>
  <c r="AM32" i="4"/>
  <c r="AL32" i="4"/>
  <c r="AK32" i="4"/>
  <c r="AJ32" i="4"/>
  <c r="AI32" i="4"/>
  <c r="AH32" i="4"/>
  <c r="AG32" i="4"/>
  <c r="AF32" i="4"/>
  <c r="AE32" i="4"/>
  <c r="AD32" i="4"/>
  <c r="AD134" i="4" s="1"/>
  <c r="AC32" i="4"/>
  <c r="AB32" i="4"/>
  <c r="AA32" i="4"/>
  <c r="Z32" i="4"/>
  <c r="Y32" i="4"/>
  <c r="X32" i="4"/>
  <c r="W32" i="4"/>
  <c r="V32" i="4"/>
  <c r="U32" i="4"/>
  <c r="T32" i="4"/>
  <c r="S32" i="4"/>
  <c r="R32" i="4"/>
  <c r="Q32" i="4"/>
  <c r="P32" i="4"/>
  <c r="O32" i="4"/>
  <c r="N32" i="4"/>
  <c r="M32" i="4"/>
  <c r="L32" i="4"/>
  <c r="K32" i="4"/>
  <c r="J32" i="4"/>
  <c r="I32" i="4"/>
  <c r="H32" i="4"/>
  <c r="G32" i="4"/>
  <c r="F32" i="4"/>
  <c r="E32" i="4"/>
  <c r="AU29" i="4"/>
  <c r="AT29" i="4"/>
  <c r="AT130" i="4" s="1"/>
  <c r="AS29" i="4"/>
  <c r="AR29" i="4"/>
  <c r="AR130" i="4" s="1"/>
  <c r="AQ29" i="4"/>
  <c r="AP29" i="4"/>
  <c r="AO29" i="4"/>
  <c r="AN29" i="4"/>
  <c r="AM29" i="4"/>
  <c r="AL29" i="4"/>
  <c r="AL130" i="4" s="1"/>
  <c r="AK29" i="4"/>
  <c r="AJ29" i="4"/>
  <c r="AJ130" i="4" s="1"/>
  <c r="AI29" i="4"/>
  <c r="AH29" i="4"/>
  <c r="AH130" i="4" s="1"/>
  <c r="AG29" i="4"/>
  <c r="AF29" i="4"/>
  <c r="AF130" i="4" s="1"/>
  <c r="AE29" i="4"/>
  <c r="AD29" i="4"/>
  <c r="AC29" i="4"/>
  <c r="AB29" i="4"/>
  <c r="AA29" i="4"/>
  <c r="Z29" i="4"/>
  <c r="Y29" i="4"/>
  <c r="X29" i="4"/>
  <c r="X130" i="4" s="1"/>
  <c r="W29" i="4"/>
  <c r="V29" i="4"/>
  <c r="V130" i="4" s="1"/>
  <c r="U29" i="4"/>
  <c r="U130" i="4" s="1"/>
  <c r="T29" i="4"/>
  <c r="S29" i="4"/>
  <c r="R29" i="4"/>
  <c r="Q29" i="4"/>
  <c r="P29" i="4"/>
  <c r="O29" i="4"/>
  <c r="N29" i="4"/>
  <c r="M29" i="4"/>
  <c r="L29" i="4"/>
  <c r="K29" i="4"/>
  <c r="K130" i="4" s="1"/>
  <c r="J29" i="4"/>
  <c r="I29" i="4"/>
  <c r="H29" i="4"/>
  <c r="H130" i="4" s="1"/>
  <c r="G29" i="4"/>
  <c r="F29" i="4"/>
  <c r="E29" i="4"/>
  <c r="AU23" i="4"/>
  <c r="AT23" i="4"/>
  <c r="AS23" i="4"/>
  <c r="AR23" i="4"/>
  <c r="AQ23" i="4"/>
  <c r="AP23" i="4"/>
  <c r="AO23" i="4"/>
  <c r="AN23" i="4"/>
  <c r="AM23" i="4"/>
  <c r="AL23" i="4"/>
  <c r="AK23" i="4"/>
  <c r="AJ23" i="4"/>
  <c r="AI23" i="4"/>
  <c r="AH23" i="4"/>
  <c r="AG23" i="4"/>
  <c r="AF23" i="4"/>
  <c r="AE23" i="4"/>
  <c r="Z23" i="4"/>
  <c r="Y23" i="4"/>
  <c r="X23" i="4"/>
  <c r="W23" i="4"/>
  <c r="V23" i="4"/>
  <c r="U23" i="4"/>
  <c r="T23" i="4"/>
  <c r="S23" i="4"/>
  <c r="R23" i="4"/>
  <c r="Q23" i="4"/>
  <c r="P23" i="4"/>
  <c r="O23" i="4"/>
  <c r="N23" i="4"/>
  <c r="M23" i="4"/>
  <c r="L23" i="4"/>
  <c r="K23" i="4"/>
  <c r="J23" i="4"/>
  <c r="I23" i="4"/>
  <c r="H23" i="4"/>
  <c r="G23" i="4"/>
  <c r="F23" i="4"/>
  <c r="E23" i="4"/>
  <c r="AD21" i="4"/>
  <c r="AD23" i="4" s="1"/>
  <c r="AC21" i="4"/>
  <c r="AC23" i="4" s="1"/>
  <c r="AB21" i="4"/>
  <c r="AB23" i="4" s="1"/>
  <c r="AA21" i="4"/>
  <c r="AA23" i="4" s="1"/>
  <c r="AU20" i="4"/>
  <c r="AT20" i="4"/>
  <c r="AS20" i="4"/>
  <c r="AR20" i="4"/>
  <c r="AQ20" i="4"/>
  <c r="AP20" i="4"/>
  <c r="AP118" i="4" s="1"/>
  <c r="AP125" i="4" s="1"/>
  <c r="AO20" i="4"/>
  <c r="AN20" i="4"/>
  <c r="AN118" i="4" s="1"/>
  <c r="AN125" i="4" s="1"/>
  <c r="AM20" i="4"/>
  <c r="AL20" i="4"/>
  <c r="AK20" i="4"/>
  <c r="AJ20" i="4"/>
  <c r="AI20" i="4"/>
  <c r="AH20" i="4"/>
  <c r="AH99" i="4" s="1"/>
  <c r="AG20" i="4"/>
  <c r="AF20" i="4"/>
  <c r="AF118" i="4" s="1"/>
  <c r="AF125" i="4" s="1"/>
  <c r="AE20" i="4"/>
  <c r="AD20" i="4"/>
  <c r="AD118" i="4" s="1"/>
  <c r="AD125" i="4" s="1"/>
  <c r="AC20" i="4"/>
  <c r="AB20" i="4"/>
  <c r="AB118" i="4" s="1"/>
  <c r="AB125" i="4" s="1"/>
  <c r="AA20" i="4"/>
  <c r="Z20" i="4"/>
  <c r="Z118" i="4" s="1"/>
  <c r="Z125" i="4" s="1"/>
  <c r="Y20" i="4"/>
  <c r="Y118" i="4" s="1"/>
  <c r="Y125" i="4" s="1"/>
  <c r="X20" i="4"/>
  <c r="X99" i="4" s="1"/>
  <c r="W20" i="4"/>
  <c r="V20" i="4"/>
  <c r="U20" i="4"/>
  <c r="T20" i="4"/>
  <c r="S20" i="4"/>
  <c r="R20" i="4"/>
  <c r="R99" i="4" s="1"/>
  <c r="Q20" i="4"/>
  <c r="P20" i="4"/>
  <c r="P118" i="4" s="1"/>
  <c r="P125" i="4" s="1"/>
  <c r="O20" i="4"/>
  <c r="N20" i="4"/>
  <c r="M20" i="4"/>
  <c r="L20" i="4"/>
  <c r="L118" i="4" s="1"/>
  <c r="L125" i="4" s="1"/>
  <c r="K20" i="4"/>
  <c r="J20" i="4"/>
  <c r="I20" i="4"/>
  <c r="H20" i="4"/>
  <c r="G20" i="4"/>
  <c r="F20" i="4"/>
  <c r="F99" i="4" s="1"/>
  <c r="E20" i="4"/>
  <c r="AU16" i="4"/>
  <c r="AT16" i="4"/>
  <c r="AS16" i="4"/>
  <c r="AR16" i="4"/>
  <c r="AQ16" i="4"/>
  <c r="AP16"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AU15" i="4"/>
  <c r="AT15" i="4"/>
  <c r="AS15" i="4"/>
  <c r="AR15" i="4"/>
  <c r="AQ15" i="4"/>
  <c r="AP15" i="4"/>
  <c r="AO15" i="4"/>
  <c r="AN15"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I15" i="4"/>
  <c r="H15" i="4"/>
  <c r="G15" i="4"/>
  <c r="F15" i="4"/>
  <c r="E15"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X54" i="4" l="1"/>
  <c r="X94" i="4" s="1"/>
  <c r="P87" i="4" a="1"/>
  <c r="P87" i="4" s="1"/>
  <c r="AN79" i="4" a="1"/>
  <c r="AN79" i="4" s="1"/>
  <c r="K87" i="4" a="1"/>
  <c r="K87" i="4" s="1"/>
  <c r="W80" i="4" a="1"/>
  <c r="W80" i="4" s="1"/>
  <c r="AI86" i="4" a="1"/>
  <c r="AI86" i="4" s="1"/>
  <c r="AU79" i="4" a="1"/>
  <c r="AU79" i="4" s="1"/>
  <c r="F86" i="4" a="1"/>
  <c r="F86" i="4" s="1"/>
  <c r="AS86" i="4" a="1"/>
  <c r="AS86" i="4" s="1"/>
  <c r="M104" i="4"/>
  <c r="M105" i="4" s="1" a="1"/>
  <c r="M105" i="4" s="1"/>
  <c r="Y104" i="4"/>
  <c r="Y105" i="4" s="1" a="1"/>
  <c r="Y105" i="4" s="1"/>
  <c r="V78" i="4" a="1"/>
  <c r="V78" i="4" s="1"/>
  <c r="J79" i="4" a="1"/>
  <c r="J79" i="4" s="1"/>
  <c r="AH78" i="4" a="1"/>
  <c r="AH78" i="4" s="1"/>
  <c r="Z104" i="4"/>
  <c r="Z105" i="4" s="1" a="1"/>
  <c r="Z105" i="4" s="1"/>
  <c r="AT78" i="4" a="1"/>
  <c r="AT78" i="4" s="1"/>
  <c r="AP86" i="4" a="1"/>
  <c r="AP86" i="4" s="1"/>
  <c r="AU54" i="4"/>
  <c r="AU94" i="4" s="1"/>
  <c r="AJ78" i="4" a="1"/>
  <c r="AJ78" i="4" s="1"/>
  <c r="AM54" i="4"/>
  <c r="AM94" i="4" s="1"/>
  <c r="L79" i="4" a="1"/>
  <c r="L79" i="4" s="1"/>
  <c r="L134" i="4"/>
  <c r="N104" i="4"/>
  <c r="N105" i="4" s="1" a="1"/>
  <c r="N105" i="4" s="1"/>
  <c r="O104" i="4"/>
  <c r="O105" i="4" s="1" a="1"/>
  <c r="O105" i="4" s="1"/>
  <c r="AA104" i="4"/>
  <c r="AA105" i="4" s="1" a="1"/>
  <c r="AA105" i="4" s="1"/>
  <c r="AM104" i="4"/>
  <c r="AM105" i="4" s="1" a="1"/>
  <c r="AM105" i="4" s="1"/>
  <c r="E123" i="4" a="1"/>
  <c r="E123" i="4" s="1"/>
  <c r="AT134" i="4"/>
  <c r="AT136" i="4" s="1" a="1"/>
  <c r="AT136" i="4" s="1"/>
  <c r="W87" i="4" a="1"/>
  <c r="W87" i="4" s="1"/>
  <c r="O90" i="4" a="1"/>
  <c r="O90" i="4" s="1"/>
  <c r="AA54" i="4"/>
  <c r="AA94" i="4" s="1"/>
  <c r="Z78" i="4" a="1"/>
  <c r="Z78" i="4" s="1"/>
  <c r="AL86" i="4" a="1"/>
  <c r="AL86" i="4" s="1"/>
  <c r="I104" i="4"/>
  <c r="I105" i="4" s="1" a="1"/>
  <c r="I105" i="4" s="1"/>
  <c r="U104" i="4"/>
  <c r="U105" i="4" s="1" a="1"/>
  <c r="U105" i="4" s="1"/>
  <c r="AG104" i="4"/>
  <c r="AG105" i="4" s="1" a="1"/>
  <c r="AG105" i="4" s="1"/>
  <c r="P54" i="4"/>
  <c r="P94" i="4" s="1"/>
  <c r="H78" i="4" a="1"/>
  <c r="H78" i="4" s="1"/>
  <c r="AR79" i="4" a="1"/>
  <c r="AR79" i="4" s="1"/>
  <c r="AO142" i="4"/>
  <c r="AO121" i="4"/>
  <c r="AO122" i="4" s="1"/>
  <c r="AO124" i="4" s="1" a="1"/>
  <c r="AO124" i="4" s="1"/>
  <c r="K54" i="4"/>
  <c r="K94" i="4" s="1"/>
  <c r="L88" i="4" a="1"/>
  <c r="L88" i="4" s="1"/>
  <c r="X80" i="4" a="1"/>
  <c r="X80" i="4" s="1"/>
  <c r="E78" i="4" a="1"/>
  <c r="E78" i="4" s="1"/>
  <c r="AC80" i="4" a="1"/>
  <c r="AC80" i="4" s="1"/>
  <c r="AO86" i="4" a="1"/>
  <c r="AO86" i="4" s="1"/>
  <c r="AH79" i="4" a="1"/>
  <c r="AH79" i="4" s="1"/>
  <c r="AK104" i="4"/>
  <c r="AK105" i="4" s="1" a="1"/>
  <c r="AK105" i="4" s="1"/>
  <c r="F104" i="4"/>
  <c r="F105" i="4" s="1" a="1"/>
  <c r="F105" i="4" s="1"/>
  <c r="R104" i="4"/>
  <c r="R105" i="4" s="1" a="1"/>
  <c r="R105" i="4" s="1"/>
  <c r="AD104" i="4"/>
  <c r="AD105" i="4" s="1" a="1"/>
  <c r="AD105" i="4" s="1"/>
  <c r="AP104" i="4"/>
  <c r="AP105" i="4" s="1" a="1"/>
  <c r="AP105" i="4" s="1"/>
  <c r="R54" i="4"/>
  <c r="F88" i="4" a="1"/>
  <c r="F88" i="4" s="1"/>
  <c r="AD78" i="4" a="1"/>
  <c r="AD78" i="4" s="1"/>
  <c r="AI79" i="4" a="1"/>
  <c r="AI79" i="4" s="1"/>
  <c r="G104" i="4"/>
  <c r="G105" i="4" s="1" a="1"/>
  <c r="G105" i="4" s="1"/>
  <c r="S104" i="4"/>
  <c r="S105" i="4" s="1" a="1"/>
  <c r="S105" i="4" s="1"/>
  <c r="AE104" i="4"/>
  <c r="AE105" i="4" s="1" a="1"/>
  <c r="AE105" i="4" s="1"/>
  <c r="AQ104" i="4"/>
  <c r="AQ105" i="4" s="1" a="1"/>
  <c r="AQ105" i="4" s="1"/>
  <c r="AB54" i="4"/>
  <c r="AB94" i="4" s="1"/>
  <c r="G79" i="4" a="1"/>
  <c r="G79" i="4" s="1"/>
  <c r="AQ80" i="4" a="1"/>
  <c r="AQ80" i="4" s="1"/>
  <c r="AH80" i="4" a="1"/>
  <c r="AH80" i="4" s="1"/>
  <c r="AB99" i="4"/>
  <c r="H104" i="4"/>
  <c r="H105" i="4" s="1" a="1"/>
  <c r="H105" i="4" s="1"/>
  <c r="T104" i="4"/>
  <c r="T105" i="4" s="1" a="1"/>
  <c r="T105" i="4" s="1"/>
  <c r="AF104" i="4"/>
  <c r="AF105" i="4" s="1" a="1"/>
  <c r="AF105" i="4" s="1"/>
  <c r="AR104" i="4"/>
  <c r="AR105" i="4" s="1" a="1"/>
  <c r="AR105" i="4" s="1"/>
  <c r="AT54" i="4"/>
  <c r="AT94" i="4" s="1"/>
  <c r="AI80" i="4" a="1"/>
  <c r="AI80" i="4" s="1"/>
  <c r="AD99" i="4"/>
  <c r="AS104" i="4"/>
  <c r="AS105" i="4" s="1" a="1"/>
  <c r="AS105" i="4" s="1"/>
  <c r="Y82" i="4" a="1"/>
  <c r="Y82" i="4" s="1"/>
  <c r="AU80" i="4" a="1"/>
  <c r="AU80" i="4" s="1"/>
  <c r="N134" i="4"/>
  <c r="N136" i="4" s="1" a="1"/>
  <c r="N136" i="4" s="1"/>
  <c r="AF54" i="4"/>
  <c r="AF94" i="4" s="1"/>
  <c r="Y86" i="4" a="1"/>
  <c r="Y86" i="4" s="1"/>
  <c r="AK79" i="4" a="1"/>
  <c r="AK79" i="4" s="1"/>
  <c r="V87" i="4" a="1"/>
  <c r="V87" i="4" s="1"/>
  <c r="AS42" i="4"/>
  <c r="AD87" i="4" a="1"/>
  <c r="AD87" i="4" s="1"/>
  <c r="J104" i="4"/>
  <c r="J105" i="4" s="1" a="1"/>
  <c r="J105" i="4" s="1"/>
  <c r="O134" i="4"/>
  <c r="O136" i="4" s="1" a="1"/>
  <c r="O136" i="4" s="1"/>
  <c r="AD136" i="4" a="1"/>
  <c r="AD136" i="4" s="1"/>
  <c r="AH88" i="4" a="1"/>
  <c r="AH88" i="4" s="1"/>
  <c r="W104" i="4"/>
  <c r="W105" i="4" s="1" a="1"/>
  <c r="W105" i="4" s="1"/>
  <c r="AU104" i="4"/>
  <c r="AU105" i="4" s="1" a="1"/>
  <c r="AU105" i="4" s="1"/>
  <c r="AU88" i="4" a="1"/>
  <c r="AU88" i="4" s="1"/>
  <c r="Q134" i="4"/>
  <c r="AB82" i="4" a="1"/>
  <c r="AB82" i="4" s="1"/>
  <c r="AN99" i="4"/>
  <c r="AU90" i="4" a="1"/>
  <c r="AU90" i="4" s="1"/>
  <c r="AP99" i="4"/>
  <c r="AD135" i="4" a="1"/>
  <c r="AD135" i="4" s="1"/>
  <c r="AC134" i="4"/>
  <c r="AC136" i="4" s="1" a="1"/>
  <c r="AC136" i="4" s="1"/>
  <c r="AM90" i="4" a="1"/>
  <c r="AM90" i="4" s="1"/>
  <c r="AT122" i="4"/>
  <c r="AT124" i="4" s="1" a="1"/>
  <c r="AT124" i="4" s="1"/>
  <c r="S82" i="4" a="1"/>
  <c r="S82" i="4" s="1"/>
  <c r="AE90" i="4" a="1"/>
  <c r="AE90" i="4" s="1"/>
  <c r="AQ82" i="4" a="1"/>
  <c r="AQ82" i="4" s="1"/>
  <c r="O54" i="4"/>
  <c r="O94" i="4" s="1"/>
  <c r="K86" i="4" a="1"/>
  <c r="K86" i="4" s="1"/>
  <c r="H86" i="4" a="1"/>
  <c r="H86" i="4" s="1"/>
  <c r="AH87" i="4" a="1"/>
  <c r="AH87" i="4" s="1"/>
  <c r="V104" i="4"/>
  <c r="V105" i="4" s="1" a="1"/>
  <c r="V105" i="4" s="1"/>
  <c r="AH104" i="4"/>
  <c r="AH105" i="4" s="1" a="1"/>
  <c r="AH105" i="4" s="1"/>
  <c r="AT104" i="4"/>
  <c r="AT105" i="4" s="1" a="1"/>
  <c r="AT105" i="4" s="1"/>
  <c r="AB40" i="4"/>
  <c r="AB43" i="4" s="1"/>
  <c r="AB44" i="4" s="1"/>
  <c r="AB93" i="4" s="1"/>
  <c r="J142" i="4"/>
  <c r="AS134" i="4"/>
  <c r="AS136" i="4" s="1" a="1"/>
  <c r="AS136" i="4" s="1"/>
  <c r="AR54" i="4"/>
  <c r="AR40" i="4" s="1"/>
  <c r="J80" i="4" a="1"/>
  <c r="J80" i="4" s="1"/>
  <c r="AI87" i="4" a="1"/>
  <c r="AI87" i="4" s="1"/>
  <c r="F118" i="4"/>
  <c r="F125" i="4" s="1"/>
  <c r="AG90" i="4" a="1"/>
  <c r="AG90" i="4" s="1"/>
  <c r="V80" i="4" a="1"/>
  <c r="V80" i="4" s="1"/>
  <c r="V86" i="4" a="1"/>
  <c r="V86" i="4" s="1"/>
  <c r="R118" i="4"/>
  <c r="R125" i="4" s="1"/>
  <c r="J122" i="4"/>
  <c r="J124" i="4" s="1" a="1"/>
  <c r="J124" i="4" s="1"/>
  <c r="K134" i="4"/>
  <c r="K136" i="4" s="1" a="1"/>
  <c r="K136" i="4" s="1"/>
  <c r="K79" i="4" a="1"/>
  <c r="K79" i="4" s="1"/>
  <c r="W86" i="4" a="1"/>
  <c r="W86" i="4" s="1"/>
  <c r="X118" i="4"/>
  <c r="X125" i="4" s="1"/>
  <c r="T142" i="4"/>
  <c r="K88" i="4" a="1"/>
  <c r="K88" i="4" s="1"/>
  <c r="P99" i="4"/>
  <c r="AL104" i="4"/>
  <c r="AL105" i="4" s="1" a="1"/>
  <c r="AL105" i="4" s="1"/>
  <c r="AB86" i="4" a="1"/>
  <c r="AB86" i="4" s="1"/>
  <c r="AN90" i="4" a="1"/>
  <c r="AN90" i="4" s="1"/>
  <c r="V79" i="4" a="1"/>
  <c r="V79" i="4" s="1"/>
  <c r="Y80" i="4" a="1"/>
  <c r="Y80" i="4" s="1"/>
  <c r="AH86" i="4" a="1"/>
  <c r="AH86" i="4" s="1"/>
  <c r="AH118" i="4"/>
  <c r="AH125" i="4" s="1"/>
  <c r="AN54" i="4"/>
  <c r="AN94" i="4" s="1"/>
  <c r="K78" i="4" a="1"/>
  <c r="K78" i="4" s="1"/>
  <c r="Y79" i="4" a="1"/>
  <c r="Y79" i="4" s="1"/>
  <c r="V88" i="4" a="1"/>
  <c r="V88" i="4" s="1"/>
  <c r="Y99" i="4"/>
  <c r="AF119" i="4"/>
  <c r="AF142" i="4" s="1"/>
  <c r="AM88" i="4" a="1"/>
  <c r="AM88" i="4" s="1"/>
  <c r="AP88" i="4" a="1"/>
  <c r="AP88" i="4" s="1"/>
  <c r="Z99" i="4"/>
  <c r="L104" i="4"/>
  <c r="L105" i="4" s="1" a="1"/>
  <c r="L105" i="4" s="1"/>
  <c r="X104" i="4"/>
  <c r="X105" i="4" s="1" a="1"/>
  <c r="X105" i="4" s="1"/>
  <c r="AJ104" i="4"/>
  <c r="AJ105" i="4" s="1" a="1"/>
  <c r="AJ105" i="4" s="1"/>
  <c r="E104" i="4"/>
  <c r="E105" i="4" s="1" a="1"/>
  <c r="E105" i="4" s="1"/>
  <c r="AC104" i="4"/>
  <c r="AC105" i="4" s="1" a="1"/>
  <c r="AC105" i="4" s="1"/>
  <c r="AO104" i="4"/>
  <c r="AO105" i="4" s="1" a="1"/>
  <c r="AO105" i="4" s="1"/>
  <c r="AV152" i="18"/>
  <c r="AV154" i="18" s="1"/>
  <c r="AY138" i="18"/>
  <c r="AY140" i="18" s="1"/>
  <c r="AD138" i="18"/>
  <c r="AD140" i="18" s="1"/>
  <c r="AA138" i="18"/>
  <c r="AA140" i="18" s="1"/>
  <c r="BR158" i="18"/>
  <c r="BR160" i="18" s="1"/>
  <c r="AN158" i="18"/>
  <c r="AN160" i="18" s="1"/>
  <c r="E40" i="18"/>
  <c r="Y138" i="18"/>
  <c r="Y140" i="18" s="1"/>
  <c r="CV152" i="18"/>
  <c r="CV154" i="18" s="1"/>
  <c r="E42" i="18"/>
  <c r="E91" i="18" s="1"/>
  <c r="E167" i="18"/>
  <c r="L144" i="18"/>
  <c r="L146" i="18" s="1"/>
  <c r="AV181" i="18"/>
  <c r="BH181" i="18"/>
  <c r="BT181" i="18"/>
  <c r="CF181" i="18"/>
  <c r="CR181" i="18"/>
  <c r="E118" i="18"/>
  <c r="T144" i="18"/>
  <c r="T146" i="18" s="1"/>
  <c r="DB152" i="18"/>
  <c r="DB154" i="18" s="1"/>
  <c r="AV144" i="18"/>
  <c r="AV146" i="18" s="1"/>
  <c r="AY144" i="18"/>
  <c r="AY146" i="18" s="1"/>
  <c r="BR152" i="18"/>
  <c r="BR154" i="18" s="1"/>
  <c r="BA181" i="18"/>
  <c r="BY181" i="18"/>
  <c r="BQ181" i="18"/>
  <c r="AN181" i="18"/>
  <c r="BX181" i="18"/>
  <c r="CV181" i="18"/>
  <c r="AS181" i="18"/>
  <c r="E97" i="18"/>
  <c r="BZ181" i="18"/>
  <c r="E168" i="18"/>
  <c r="AT181" i="18"/>
  <c r="CP181" i="18"/>
  <c r="DA181" i="18"/>
  <c r="BF181" i="18"/>
  <c r="CD181" i="18"/>
  <c r="DB181" i="18"/>
  <c r="AP181" i="18"/>
  <c r="BN181" i="18"/>
  <c r="CL181" i="18"/>
  <c r="AR94" i="4"/>
  <c r="AL40" i="4"/>
  <c r="AL43" i="4" s="1"/>
  <c r="R94" i="4"/>
  <c r="R40" i="4"/>
  <c r="R43" i="4" s="1"/>
  <c r="R44" i="4" s="1"/>
  <c r="R93" i="4" s="1"/>
  <c r="AH90" i="4" a="1"/>
  <c r="AH90" i="4" s="1"/>
  <c r="E54" i="4"/>
  <c r="E94" i="4" s="1"/>
  <c r="E90" i="4" a="1"/>
  <c r="E90" i="4" s="1"/>
  <c r="E82" i="4" a="1"/>
  <c r="E82" i="4" s="1"/>
  <c r="Q54" i="4"/>
  <c r="Q90" i="4" a="1"/>
  <c r="Q90" i="4" s="1"/>
  <c r="Q82" i="4" a="1"/>
  <c r="Q82" i="4" s="1"/>
  <c r="AC90" i="4" a="1"/>
  <c r="AC90" i="4" s="1"/>
  <c r="AC54" i="4"/>
  <c r="AC82" i="4" a="1"/>
  <c r="AC82" i="4" s="1"/>
  <c r="AO54" i="4"/>
  <c r="AO94" i="4" s="1"/>
  <c r="AO90" i="4" a="1"/>
  <c r="AO90" i="4" s="1"/>
  <c r="AO82" i="4" a="1"/>
  <c r="AO82" i="4" s="1"/>
  <c r="AQ54" i="4"/>
  <c r="AQ94" i="4" s="1"/>
  <c r="E80" i="4" a="1"/>
  <c r="E80" i="4" s="1"/>
  <c r="E87" i="4" a="1"/>
  <c r="E87" i="4" s="1"/>
  <c r="E79" i="4" a="1"/>
  <c r="E79" i="4" s="1"/>
  <c r="Q88" i="4" a="1"/>
  <c r="Q88" i="4" s="1"/>
  <c r="Q87" i="4" a="1"/>
  <c r="Q87" i="4" s="1"/>
  <c r="Q86" i="4" a="1"/>
  <c r="Q86" i="4" s="1"/>
  <c r="Q79" i="4" a="1"/>
  <c r="Q79" i="4" s="1"/>
  <c r="Q78" i="4" a="1"/>
  <c r="Q78" i="4" s="1"/>
  <c r="Q80" i="4" a="1"/>
  <c r="Q80" i="4" s="1"/>
  <c r="AC87" i="4" a="1"/>
  <c r="AC87" i="4" s="1"/>
  <c r="AC79" i="4" a="1"/>
  <c r="AC79" i="4" s="1"/>
  <c r="AC78" i="4" a="1"/>
  <c r="AC78" i="4" s="1"/>
  <c r="AO87" i="4" a="1"/>
  <c r="AO87" i="4" s="1"/>
  <c r="AO80" i="4" a="1"/>
  <c r="AO80" i="4" s="1"/>
  <c r="AO79" i="4" a="1"/>
  <c r="AO79" i="4" s="1"/>
  <c r="AO88" i="4" a="1"/>
  <c r="AO88" i="4" s="1"/>
  <c r="AO78" i="4" a="1"/>
  <c r="AO78" i="4" s="1"/>
  <c r="W130" i="4"/>
  <c r="AT79" i="4" a="1"/>
  <c r="AT79" i="4" s="1"/>
  <c r="AT87" i="4" a="1"/>
  <c r="AT87" i="4" s="1"/>
  <c r="E99" i="4"/>
  <c r="E118" i="4"/>
  <c r="E125" i="4" s="1"/>
  <c r="Q99" i="4"/>
  <c r="Q118" i="4"/>
  <c r="Q125" i="4" s="1"/>
  <c r="AC99" i="4"/>
  <c r="AC118" i="4"/>
  <c r="AC125" i="4" s="1"/>
  <c r="AO99" i="4"/>
  <c r="AO118" i="4"/>
  <c r="AO125" i="4" s="1"/>
  <c r="M130" i="4"/>
  <c r="Y130" i="4"/>
  <c r="AK130" i="4"/>
  <c r="F135" i="4" a="1"/>
  <c r="F135" i="4" s="1"/>
  <c r="AT88" i="4" a="1"/>
  <c r="AT88" i="4" s="1"/>
  <c r="AT42" i="4"/>
  <c r="F82" i="4" a="1"/>
  <c r="F82" i="4" s="1"/>
  <c r="F54" i="4"/>
  <c r="F94" i="4" s="1"/>
  <c r="R82" i="4" a="1"/>
  <c r="R82" i="4" s="1"/>
  <c r="R90" i="4" a="1"/>
  <c r="R90" i="4" s="1"/>
  <c r="AD82" i="4" a="1"/>
  <c r="AD82" i="4" s="1"/>
  <c r="AD90" i="4" a="1"/>
  <c r="AD90" i="4" s="1"/>
  <c r="AP82" i="4" a="1"/>
  <c r="AP82" i="4" s="1"/>
  <c r="AP90" i="4" a="1"/>
  <c r="AP90" i="4" s="1"/>
  <c r="AP54" i="4"/>
  <c r="AP94" i="4" s="1"/>
  <c r="S54" i="4"/>
  <c r="S94" i="4" s="1"/>
  <c r="F79" i="4" a="1"/>
  <c r="F79" i="4" s="1"/>
  <c r="F78" i="4" a="1"/>
  <c r="F78" i="4" s="1"/>
  <c r="R88" i="4" a="1"/>
  <c r="R88" i="4" s="1"/>
  <c r="R86" i="4" a="1"/>
  <c r="R86" i="4" s="1"/>
  <c r="R87" i="4" a="1"/>
  <c r="R87" i="4" s="1"/>
  <c r="R79" i="4" a="1"/>
  <c r="R79" i="4" s="1"/>
  <c r="R80" i="4" a="1"/>
  <c r="R80" i="4" s="1"/>
  <c r="R78" i="4" a="1"/>
  <c r="R78" i="4" s="1"/>
  <c r="AD88" i="4" a="1"/>
  <c r="AD88" i="4" s="1"/>
  <c r="AD79" i="4" a="1"/>
  <c r="AD79" i="4" s="1"/>
  <c r="AD86" i="4" a="1"/>
  <c r="AD86" i="4" s="1"/>
  <c r="AD80" i="4" a="1"/>
  <c r="AD80" i="4" s="1"/>
  <c r="AP78" i="4" a="1"/>
  <c r="AP78" i="4" s="1"/>
  <c r="AP87" i="4" a="1"/>
  <c r="AP87" i="4" s="1"/>
  <c r="AP80" i="4" a="1"/>
  <c r="AP80" i="4" s="1"/>
  <c r="AP79" i="4" a="1"/>
  <c r="AP79" i="4" s="1"/>
  <c r="F80" i="4" a="1"/>
  <c r="F80" i="4" s="1"/>
  <c r="L86" i="4" a="1"/>
  <c r="L86" i="4" s="1"/>
  <c r="Y87" i="4" a="1"/>
  <c r="Y87" i="4" s="1"/>
  <c r="AF99" i="4"/>
  <c r="AP121" i="4"/>
  <c r="AP122" i="4" s="1"/>
  <c r="AP124" i="4" s="1" a="1"/>
  <c r="AP124" i="4" s="1"/>
  <c r="AP123" i="4" a="1"/>
  <c r="AP123" i="4" s="1"/>
  <c r="O118" i="4"/>
  <c r="O125" i="4" s="1"/>
  <c r="O99" i="4"/>
  <c r="Z130" i="4"/>
  <c r="G88" i="4" a="1"/>
  <c r="G88" i="4" s="1"/>
  <c r="G87" i="4" a="1"/>
  <c r="G87" i="4" s="1"/>
  <c r="G78" i="4" a="1"/>
  <c r="G78" i="4" s="1"/>
  <c r="G86" i="4" a="1"/>
  <c r="G86" i="4" s="1"/>
  <c r="S80" i="4" a="1"/>
  <c r="S80" i="4" s="1"/>
  <c r="S87" i="4" a="1"/>
  <c r="S87" i="4" s="1"/>
  <c r="S79" i="4" a="1"/>
  <c r="S79" i="4" s="1"/>
  <c r="S86" i="4" a="1"/>
  <c r="S86" i="4" s="1"/>
  <c r="S78" i="4" a="1"/>
  <c r="S78" i="4" s="1"/>
  <c r="AE88" i="4" a="1"/>
  <c r="AE88" i="4" s="1"/>
  <c r="AE87" i="4" a="1"/>
  <c r="AE87" i="4" s="1"/>
  <c r="AE86" i="4" a="1"/>
  <c r="AE86" i="4" s="1"/>
  <c r="AE79" i="4" a="1"/>
  <c r="AE79" i="4" s="1"/>
  <c r="AE78" i="4" a="1"/>
  <c r="AE78" i="4" s="1"/>
  <c r="AE80" i="4" a="1"/>
  <c r="AE80" i="4" s="1"/>
  <c r="AQ88" i="4" a="1"/>
  <c r="AQ88" i="4" s="1"/>
  <c r="AQ79" i="4" a="1"/>
  <c r="AQ79" i="4" s="1"/>
  <c r="AQ87" i="4" a="1"/>
  <c r="AQ87" i="4" s="1"/>
  <c r="AQ86" i="4" a="1"/>
  <c r="AQ86" i="4" s="1"/>
  <c r="G80" i="4" a="1"/>
  <c r="G80" i="4" s="1"/>
  <c r="S88" i="4" a="1"/>
  <c r="S88" i="4" s="1"/>
  <c r="AQ90" i="4" a="1"/>
  <c r="AQ90" i="4" s="1"/>
  <c r="AA123" i="4" a="1"/>
  <c r="AA123" i="4" s="1"/>
  <c r="AA121" i="4"/>
  <c r="AA122" i="4" s="1"/>
  <c r="AA124" i="4" s="1" a="1"/>
  <c r="AA124" i="4" s="1"/>
  <c r="G118" i="4"/>
  <c r="G125" i="4" s="1"/>
  <c r="G99" i="4"/>
  <c r="S118" i="4"/>
  <c r="S125" i="4" s="1"/>
  <c r="S99" i="4"/>
  <c r="AE118" i="4"/>
  <c r="AE125" i="4" s="1"/>
  <c r="AE99" i="4"/>
  <c r="AQ118" i="4"/>
  <c r="AQ125" i="4" s="1"/>
  <c r="AQ99" i="4"/>
  <c r="T123" i="4" a="1"/>
  <c r="T123" i="4" s="1"/>
  <c r="T122" i="4"/>
  <c r="T124" i="4" s="1" a="1"/>
  <c r="T124" i="4" s="1"/>
  <c r="AH122" i="4"/>
  <c r="AH124" i="4" s="1" a="1"/>
  <c r="AH124" i="4" s="1"/>
  <c r="AH123" i="4" a="1"/>
  <c r="AH123" i="4" s="1"/>
  <c r="O130" i="4"/>
  <c r="AA130" i="4"/>
  <c r="AM130" i="4"/>
  <c r="AR135" i="4" a="1"/>
  <c r="AR135" i="4" s="1"/>
  <c r="AR134" i="4"/>
  <c r="AR136" i="4" s="1" a="1"/>
  <c r="AR136" i="4" s="1"/>
  <c r="X40" i="4"/>
  <c r="X43" i="4" s="1"/>
  <c r="X44" i="4" s="1"/>
  <c r="X93" i="4" s="1"/>
  <c r="AS40" i="4"/>
  <c r="AS43" i="4" s="1"/>
  <c r="AS44" i="4" s="1"/>
  <c r="AS93" i="4" s="1"/>
  <c r="H90" i="4" a="1"/>
  <c r="H90" i="4" s="1"/>
  <c r="H82" i="4" a="1"/>
  <c r="H82" i="4" s="1"/>
  <c r="H54" i="4"/>
  <c r="H94" i="4" s="1"/>
  <c r="T90" i="4" a="1"/>
  <c r="T90" i="4" s="1"/>
  <c r="T82" i="4" a="1"/>
  <c r="T82" i="4" s="1"/>
  <c r="T54" i="4"/>
  <c r="T94" i="4" s="1"/>
  <c r="AF82" i="4" a="1"/>
  <c r="AF82" i="4" s="1"/>
  <c r="AF90" i="4" a="1"/>
  <c r="AF90" i="4" s="1"/>
  <c r="AR90" i="4" a="1"/>
  <c r="AR90" i="4" s="1"/>
  <c r="Y54" i="4"/>
  <c r="Y94" i="4" s="1"/>
  <c r="O80" i="4" a="1"/>
  <c r="O80" i="4" s="1"/>
  <c r="O78" i="4" a="1"/>
  <c r="O78" i="4" s="1"/>
  <c r="O87" i="4" a="1"/>
  <c r="O87" i="4" s="1"/>
  <c r="O86" i="4" a="1"/>
  <c r="O86" i="4" s="1"/>
  <c r="O88" i="4" a="1"/>
  <c r="O88" i="4" s="1"/>
  <c r="AA78" i="4" a="1"/>
  <c r="AA78" i="4" s="1"/>
  <c r="AA88" i="4" a="1"/>
  <c r="AA88" i="4" s="1"/>
  <c r="AA86" i="4" a="1"/>
  <c r="AA86" i="4" s="1"/>
  <c r="AA80" i="4" a="1"/>
  <c r="AA80" i="4" s="1"/>
  <c r="AM86" i="4" a="1"/>
  <c r="AM86" i="4" s="1"/>
  <c r="AM87" i="4" a="1"/>
  <c r="AM87" i="4" s="1"/>
  <c r="AM80" i="4" a="1"/>
  <c r="AM80" i="4" s="1"/>
  <c r="H80" i="4" a="1"/>
  <c r="H80" i="4" s="1"/>
  <c r="H88" i="4" a="1"/>
  <c r="H88" i="4" s="1"/>
  <c r="H79" i="4" a="1"/>
  <c r="H79" i="4" s="1"/>
  <c r="H87" i="4" a="1"/>
  <c r="H87" i="4" s="1"/>
  <c r="T80" i="4" a="1"/>
  <c r="T80" i="4" s="1"/>
  <c r="T79" i="4" a="1"/>
  <c r="T79" i="4" s="1"/>
  <c r="T78" i="4" a="1"/>
  <c r="T78" i="4" s="1"/>
  <c r="T86" i="4" a="1"/>
  <c r="T86" i="4" s="1"/>
  <c r="T88" i="4" a="1"/>
  <c r="T88" i="4" s="1"/>
  <c r="T87" i="4" a="1"/>
  <c r="T87" i="4" s="1"/>
  <c r="AF80" i="4" a="1"/>
  <c r="AF80" i="4" s="1"/>
  <c r="AF86" i="4" a="1"/>
  <c r="AF86" i="4" s="1"/>
  <c r="AF87" i="4" a="1"/>
  <c r="AF87" i="4" s="1"/>
  <c r="AF78" i="4" a="1"/>
  <c r="AF78" i="4" s="1"/>
  <c r="AF88" i="4" a="1"/>
  <c r="AF88" i="4" s="1"/>
  <c r="AF79" i="4" a="1"/>
  <c r="AF79" i="4" s="1"/>
  <c r="AR86" i="4" a="1"/>
  <c r="AR86" i="4" s="1"/>
  <c r="AR80" i="4" a="1"/>
  <c r="AR80" i="4" s="1"/>
  <c r="AR78" i="4" a="1"/>
  <c r="AR78" i="4" s="1"/>
  <c r="AR88" i="4" a="1"/>
  <c r="AR88" i="4" s="1"/>
  <c r="AE82" i="4" a="1"/>
  <c r="AE82" i="4" s="1"/>
  <c r="F90" i="4" a="1"/>
  <c r="F90" i="4" s="1"/>
  <c r="AG123" i="4" a="1"/>
  <c r="AG123" i="4" s="1"/>
  <c r="U123" i="4" a="1"/>
  <c r="U123" i="4" s="1"/>
  <c r="AN130" i="4"/>
  <c r="O40" i="4"/>
  <c r="O43" i="4" s="1"/>
  <c r="O44" i="4" s="1"/>
  <c r="O93" i="4" s="1"/>
  <c r="U79" i="4" a="1"/>
  <c r="U79" i="4" s="1"/>
  <c r="U88" i="4" a="1"/>
  <c r="U88" i="4" s="1"/>
  <c r="U86" i="4" a="1"/>
  <c r="U86" i="4" s="1"/>
  <c r="U87" i="4" a="1"/>
  <c r="U87" i="4" s="1"/>
  <c r="AG82" i="4" a="1"/>
  <c r="AG82" i="4" s="1"/>
  <c r="AA99" i="4"/>
  <c r="AA118" i="4"/>
  <c r="AA125" i="4" s="1"/>
  <c r="AU130" i="4"/>
  <c r="G54" i="4"/>
  <c r="G90" i="4" a="1"/>
  <c r="G90" i="4" s="1"/>
  <c r="G82" i="4" a="1"/>
  <c r="G82" i="4" s="1"/>
  <c r="U90" i="4" a="1"/>
  <c r="U90" i="4" s="1"/>
  <c r="U82" i="4" a="1"/>
  <c r="U82" i="4" s="1"/>
  <c r="U54" i="4"/>
  <c r="U94" i="4" s="1"/>
  <c r="V122" i="4"/>
  <c r="V124" i="4" s="1" a="1"/>
  <c r="V124" i="4" s="1"/>
  <c r="V123" i="4" a="1"/>
  <c r="V123" i="4" s="1"/>
  <c r="AU40" i="4"/>
  <c r="J90" i="4" a="1"/>
  <c r="J90" i="4" s="1"/>
  <c r="J82" i="4" a="1"/>
  <c r="J82" i="4" s="1"/>
  <c r="V54" i="4"/>
  <c r="V94" i="4" s="1"/>
  <c r="V90" i="4" a="1"/>
  <c r="V90" i="4" s="1"/>
  <c r="V82" i="4" a="1"/>
  <c r="V82" i="4" s="1"/>
  <c r="AM78" i="4" a="1"/>
  <c r="AM78" i="4" s="1"/>
  <c r="K82" i="4" a="1"/>
  <c r="K82" i="4" s="1"/>
  <c r="L90" i="4" a="1"/>
  <c r="L90" i="4" s="1"/>
  <c r="AM118" i="4"/>
  <c r="AM125" i="4" s="1"/>
  <c r="AM99" i="4"/>
  <c r="AI130" i="4"/>
  <c r="T99" i="4"/>
  <c r="T118" i="4"/>
  <c r="T125" i="4" s="1"/>
  <c r="AR118" i="4"/>
  <c r="AR125" i="4" s="1"/>
  <c r="AR99" i="4"/>
  <c r="P130" i="4"/>
  <c r="AB130" i="4"/>
  <c r="U135" i="4" a="1"/>
  <c r="U135" i="4" s="1"/>
  <c r="AG135" i="4" a="1"/>
  <c r="AG135" i="4" s="1"/>
  <c r="AG134" i="4"/>
  <c r="I90" i="4" a="1"/>
  <c r="I90" i="4" s="1"/>
  <c r="I54" i="4"/>
  <c r="I82" i="4" a="1"/>
  <c r="I82" i="4" s="1"/>
  <c r="AS90" i="4" a="1"/>
  <c r="AS90" i="4" s="1"/>
  <c r="AS82" i="4" a="1"/>
  <c r="AS82" i="4" s="1"/>
  <c r="AB87" i="4" a="1"/>
  <c r="AB87" i="4" s="1"/>
  <c r="I79" i="4" a="1"/>
  <c r="I79" i="4" s="1"/>
  <c r="I88" i="4" a="1"/>
  <c r="I88" i="4" s="1"/>
  <c r="I86" i="4" a="1"/>
  <c r="I86" i="4" s="1"/>
  <c r="I80" i="4" a="1"/>
  <c r="I80" i="4" s="1"/>
  <c r="I87" i="4" a="1"/>
  <c r="I87" i="4" s="1"/>
  <c r="I78" i="4" a="1"/>
  <c r="I78" i="4" s="1"/>
  <c r="AS88" i="4" a="1"/>
  <c r="AS88" i="4" s="1"/>
  <c r="AS87" i="4" a="1"/>
  <c r="AS87" i="4" s="1"/>
  <c r="AS80" i="4" a="1"/>
  <c r="AS80" i="4" s="1"/>
  <c r="AS78" i="4" a="1"/>
  <c r="AS78" i="4" s="1"/>
  <c r="P86" i="4" a="1"/>
  <c r="P86" i="4" s="1"/>
  <c r="I118" i="4"/>
  <c r="I125" i="4" s="1"/>
  <c r="I99" i="4"/>
  <c r="Q114" i="4"/>
  <c r="Q123" i="4" a="1"/>
  <c r="Q123" i="4" s="1"/>
  <c r="AO114" i="4"/>
  <c r="AO123" i="4" a="1"/>
  <c r="AO123" i="4" s="1"/>
  <c r="J118" i="4"/>
  <c r="J125" i="4" s="1"/>
  <c r="J99" i="4"/>
  <c r="V99" i="4"/>
  <c r="V118" i="4"/>
  <c r="V125" i="4" s="1"/>
  <c r="AT118" i="4"/>
  <c r="AT125" i="4" s="1"/>
  <c r="AT99" i="4"/>
  <c r="F130" i="4"/>
  <c r="R130" i="4"/>
  <c r="AD130" i="4"/>
  <c r="AP130" i="4"/>
  <c r="W82" i="4" a="1"/>
  <c r="W82" i="4" s="1"/>
  <c r="W54" i="4"/>
  <c r="W90" i="4" a="1"/>
  <c r="W90" i="4" s="1"/>
  <c r="AI54" i="4"/>
  <c r="AI94" i="4" s="1"/>
  <c r="AI90" i="4" a="1"/>
  <c r="AI90" i="4" s="1"/>
  <c r="AI82" i="4" a="1"/>
  <c r="AI82" i="4" s="1"/>
  <c r="AD54" i="4"/>
  <c r="P79" i="4" a="1"/>
  <c r="P79" i="4" s="1"/>
  <c r="F87" i="4" a="1"/>
  <c r="F87" i="4" s="1"/>
  <c r="AJ87" i="4" a="1"/>
  <c r="AJ87" i="4" s="1"/>
  <c r="L99" i="4"/>
  <c r="P123" i="4" a="1"/>
  <c r="P123" i="4" s="1"/>
  <c r="P121" i="4"/>
  <c r="P122" i="4" s="1"/>
  <c r="P124" i="4" s="1" a="1"/>
  <c r="P124" i="4" s="1"/>
  <c r="N130" i="4"/>
  <c r="H118" i="4"/>
  <c r="H125" i="4" s="1"/>
  <c r="H99" i="4"/>
  <c r="AG79" i="4" a="1"/>
  <c r="AG79" i="4" s="1"/>
  <c r="AG80" i="4" a="1"/>
  <c r="AG80" i="4" s="1"/>
  <c r="AG86" i="4" a="1"/>
  <c r="AG86" i="4" s="1"/>
  <c r="AG78" i="4" a="1"/>
  <c r="AG78" i="4" s="1"/>
  <c r="AG88" i="4" a="1"/>
  <c r="AG88" i="4" s="1"/>
  <c r="AG87" i="4" a="1"/>
  <c r="AG87" i="4" s="1"/>
  <c r="U118" i="4"/>
  <c r="U125" i="4" s="1"/>
  <c r="U99" i="4"/>
  <c r="AG118" i="4"/>
  <c r="AG125" i="4" s="1"/>
  <c r="AG99" i="4"/>
  <c r="AS118" i="4"/>
  <c r="AS125" i="4" s="1"/>
  <c r="AS99" i="4"/>
  <c r="K99" i="4"/>
  <c r="K118" i="4"/>
  <c r="K125" i="4" s="1"/>
  <c r="W118" i="4"/>
  <c r="W125" i="4" s="1"/>
  <c r="W99" i="4"/>
  <c r="AI99" i="4"/>
  <c r="AI118" i="4"/>
  <c r="AI125" i="4" s="1"/>
  <c r="AU118" i="4"/>
  <c r="AU125" i="4" s="1"/>
  <c r="AU99" i="4"/>
  <c r="G130" i="4"/>
  <c r="S130" i="4"/>
  <c r="AE130" i="4"/>
  <c r="AQ130" i="4"/>
  <c r="W79" i="4" a="1"/>
  <c r="W79" i="4" s="1"/>
  <c r="AF40" i="4"/>
  <c r="AF43" i="4" s="1"/>
  <c r="AF44" i="4" s="1"/>
  <c r="AF93" i="4" s="1"/>
  <c r="K40" i="4"/>
  <c r="K89" i="4" s="1" a="1"/>
  <c r="K89" i="4" s="1"/>
  <c r="AJ54" i="4"/>
  <c r="AJ94" i="4" s="1"/>
  <c r="J54" i="4"/>
  <c r="AE54" i="4"/>
  <c r="AE94" i="4" s="1"/>
  <c r="AJ80" i="4" a="1"/>
  <c r="AJ80" i="4" s="1"/>
  <c r="U78" i="4" a="1"/>
  <c r="U78" i="4" s="1"/>
  <c r="AQ78" i="4" a="1"/>
  <c r="AQ78" i="4" s="1"/>
  <c r="P80" i="4" a="1"/>
  <c r="P80" i="4" s="1"/>
  <c r="O82" i="4" a="1"/>
  <c r="O82" i="4" s="1"/>
  <c r="AC88" i="4" a="1"/>
  <c r="AC88" i="4" s="1"/>
  <c r="S90" i="4" a="1"/>
  <c r="S90" i="4" s="1"/>
  <c r="AR87" i="4" a="1"/>
  <c r="AR87" i="4" s="1"/>
  <c r="AQ114" i="4"/>
  <c r="AJ99" i="4"/>
  <c r="AJ118" i="4"/>
  <c r="AJ125" i="4" s="1"/>
  <c r="M90" i="4" a="1"/>
  <c r="M90" i="4" s="1"/>
  <c r="M82" i="4" a="1"/>
  <c r="M82" i="4" s="1"/>
  <c r="M54" i="4"/>
  <c r="M94" i="4" s="1"/>
  <c r="AK90" i="4" a="1"/>
  <c r="AK90" i="4" s="1"/>
  <c r="AK82" i="4" a="1"/>
  <c r="AK82" i="4" s="1"/>
  <c r="AK54" i="4"/>
  <c r="M80" i="4" a="1"/>
  <c r="M80" i="4" s="1"/>
  <c r="M87" i="4" a="1"/>
  <c r="M87" i="4" s="1"/>
  <c r="M79" i="4" a="1"/>
  <c r="M79" i="4" s="1"/>
  <c r="M78" i="4" a="1"/>
  <c r="M78" i="4" s="1"/>
  <c r="M88" i="4" a="1"/>
  <c r="M88" i="4" s="1"/>
  <c r="M86" i="4" a="1"/>
  <c r="M86" i="4" s="1"/>
  <c r="Y88" i="4" a="1"/>
  <c r="Y88" i="4" s="1"/>
  <c r="Y78" i="4" a="1"/>
  <c r="Y78" i="4" s="1"/>
  <c r="AK86" i="4" a="1"/>
  <c r="AK86" i="4" s="1"/>
  <c r="AK88" i="4" a="1"/>
  <c r="AK88" i="4" s="1"/>
  <c r="AK87" i="4" a="1"/>
  <c r="AK87" i="4" s="1"/>
  <c r="AK78" i="4" a="1"/>
  <c r="AK78" i="4" s="1"/>
  <c r="N82" i="4" a="1"/>
  <c r="N82" i="4" s="1"/>
  <c r="N90" i="4" a="1"/>
  <c r="N90" i="4" s="1"/>
  <c r="Z90" i="4" a="1"/>
  <c r="Z90" i="4" s="1"/>
  <c r="Z54" i="4"/>
  <c r="Z94" i="4" s="1"/>
  <c r="Z82" i="4" a="1"/>
  <c r="Z82" i="4" s="1"/>
  <c r="AL90" i="4" a="1"/>
  <c r="AL90" i="4" s="1"/>
  <c r="AL82" i="4" a="1"/>
  <c r="AL82" i="4" s="1"/>
  <c r="N54" i="4"/>
  <c r="N94" i="4" s="1"/>
  <c r="AG54" i="4"/>
  <c r="N87" i="4" a="1"/>
  <c r="N87" i="4" s="1"/>
  <c r="N80" i="4" a="1"/>
  <c r="N80" i="4" s="1"/>
  <c r="N78" i="4" a="1"/>
  <c r="N78" i="4" s="1"/>
  <c r="N88" i="4" a="1"/>
  <c r="N88" i="4" s="1"/>
  <c r="N86" i="4" a="1"/>
  <c r="N86" i="4" s="1"/>
  <c r="N79" i="4" a="1"/>
  <c r="N79" i="4" s="1"/>
  <c r="Z80" i="4" a="1"/>
  <c r="Z80" i="4" s="1"/>
  <c r="Z87" i="4" a="1"/>
  <c r="Z87" i="4" s="1"/>
  <c r="Z79" i="4" a="1"/>
  <c r="Z79" i="4" s="1"/>
  <c r="Z88" i="4" a="1"/>
  <c r="Z88" i="4" s="1"/>
  <c r="Z86" i="4" a="1"/>
  <c r="Z86" i="4" s="1"/>
  <c r="AL80" i="4" a="1"/>
  <c r="AL80" i="4" s="1"/>
  <c r="AL88" i="4" a="1"/>
  <c r="AL88" i="4" s="1"/>
  <c r="AL87" i="4" a="1"/>
  <c r="AL87" i="4" s="1"/>
  <c r="AL79" i="4" a="1"/>
  <c r="AL79" i="4" s="1"/>
  <c r="AL78" i="4" a="1"/>
  <c r="AL78" i="4" s="1"/>
  <c r="U80" i="4" a="1"/>
  <c r="U80" i="4" s="1"/>
  <c r="AK80" i="4" a="1"/>
  <c r="AK80" i="4" s="1"/>
  <c r="AR82" i="4" a="1"/>
  <c r="AR82" i="4" s="1"/>
  <c r="E86" i="4" a="1"/>
  <c r="E86" i="4" s="1"/>
  <c r="AC86" i="4" a="1"/>
  <c r="AC86" i="4" s="1"/>
  <c r="E88" i="4" a="1"/>
  <c r="E88" i="4" s="1"/>
  <c r="Y90" i="4" a="1"/>
  <c r="Y90" i="4" s="1"/>
  <c r="AH82" i="4" a="1"/>
  <c r="AH82" i="4" s="1"/>
  <c r="AH54" i="4"/>
  <c r="W88" i="4" a="1"/>
  <c r="W88" i="4" s="1"/>
  <c r="AI88" i="4" a="1"/>
  <c r="AI88" i="4" s="1"/>
  <c r="AI78" i="4" a="1"/>
  <c r="AI78" i="4" s="1"/>
  <c r="AU78" i="4" a="1"/>
  <c r="AU78" i="4" s="1"/>
  <c r="AU86" i="4" a="1"/>
  <c r="AU86" i="4" s="1"/>
  <c r="AU87" i="4" a="1"/>
  <c r="AU87" i="4" s="1"/>
  <c r="AB80" i="4" a="1"/>
  <c r="AB80" i="4" s="1"/>
  <c r="AN86" i="4" a="1"/>
  <c r="AN86" i="4" s="1"/>
  <c r="AN88" i="4" a="1"/>
  <c r="AN88" i="4" s="1"/>
  <c r="E130" i="4"/>
  <c r="Q130" i="4"/>
  <c r="AC130" i="4"/>
  <c r="AO130" i="4"/>
  <c r="V135" i="4" a="1"/>
  <c r="V135" i="4" s="1"/>
  <c r="L82" i="4" a="1"/>
  <c r="L82" i="4" s="1"/>
  <c r="X82" i="4" a="1"/>
  <c r="X82" i="4" s="1"/>
  <c r="X90" i="4" a="1"/>
  <c r="X90" i="4" s="1"/>
  <c r="AJ82" i="4" a="1"/>
  <c r="AJ82" i="4" s="1"/>
  <c r="AJ90" i="4" a="1"/>
  <c r="AJ90" i="4" s="1"/>
  <c r="L87" i="4" a="1"/>
  <c r="L87" i="4" s="1"/>
  <c r="L80" i="4" a="1"/>
  <c r="L80" i="4" s="1"/>
  <c r="X86" i="4" a="1"/>
  <c r="X86" i="4" s="1"/>
  <c r="X87" i="4" a="1"/>
  <c r="X87" i="4" s="1"/>
  <c r="X88" i="4" a="1"/>
  <c r="X88" i="4" s="1"/>
  <c r="X79" i="4" a="1"/>
  <c r="X79" i="4" s="1"/>
  <c r="X78" i="4" a="1"/>
  <c r="X78" i="4" s="1"/>
  <c r="AJ88" i="4" a="1"/>
  <c r="AJ88" i="4" s="1"/>
  <c r="AJ86" i="4" a="1"/>
  <c r="AJ86" i="4" s="1"/>
  <c r="M118" i="4"/>
  <c r="M125" i="4" s="1"/>
  <c r="M99" i="4"/>
  <c r="AK99" i="4"/>
  <c r="AK118" i="4"/>
  <c r="AK125" i="4" s="1"/>
  <c r="T130" i="4"/>
  <c r="AA79" i="4" a="1"/>
  <c r="AA79" i="4" s="1"/>
  <c r="AA82" i="4" a="1"/>
  <c r="AA82" i="4" s="1"/>
  <c r="AM82" i="4" a="1"/>
  <c r="AM82" i="4" s="1"/>
  <c r="L54" i="4"/>
  <c r="L94" i="4" s="1"/>
  <c r="O79" i="4" a="1"/>
  <c r="O79" i="4" s="1"/>
  <c r="AA87" i="4" a="1"/>
  <c r="AA87" i="4" s="1"/>
  <c r="L78" i="4" a="1"/>
  <c r="L78" i="4" s="1"/>
  <c r="K80" i="4" a="1"/>
  <c r="K80" i="4" s="1"/>
  <c r="AE121" i="4"/>
  <c r="AE122" i="4" s="1"/>
  <c r="AE124" i="4" s="1" a="1"/>
  <c r="AE124" i="4" s="1"/>
  <c r="AE123" i="4" a="1"/>
  <c r="AE123" i="4" s="1"/>
  <c r="I114" i="4"/>
  <c r="N99" i="4"/>
  <c r="N118" i="4"/>
  <c r="N125" i="4" s="1"/>
  <c r="AL99" i="4"/>
  <c r="AL118" i="4"/>
  <c r="AL125" i="4" s="1"/>
  <c r="AC122" i="4"/>
  <c r="AC124" i="4" s="1" a="1"/>
  <c r="AC124" i="4" s="1"/>
  <c r="I130" i="4"/>
  <c r="AG130" i="4"/>
  <c r="AS130" i="4"/>
  <c r="AM79" i="4" a="1"/>
  <c r="AM79" i="4" s="1"/>
  <c r="AM40" i="4"/>
  <c r="AM43" i="4" s="1"/>
  <c r="AM44" i="4" s="1"/>
  <c r="AM93" i="4" s="1"/>
  <c r="P78" i="4" a="1"/>
  <c r="P78" i="4" s="1"/>
  <c r="P88" i="4" a="1"/>
  <c r="P88" i="4" s="1"/>
  <c r="P82" i="4" a="1"/>
  <c r="P82" i="4" s="1"/>
  <c r="AB78" i="4" a="1"/>
  <c r="AB78" i="4" s="1"/>
  <c r="AB90" i="4" a="1"/>
  <c r="AB90" i="4" s="1"/>
  <c r="AB88" i="4" a="1"/>
  <c r="AB88" i="4" s="1"/>
  <c r="AN87" i="4" a="1"/>
  <c r="AN87" i="4" s="1"/>
  <c r="AN78" i="4" a="1"/>
  <c r="AN78" i="4" s="1"/>
  <c r="W78" i="4" a="1"/>
  <c r="W78" i="4" s="1"/>
  <c r="AB79" i="4" a="1"/>
  <c r="AB79" i="4" s="1"/>
  <c r="AJ79" i="4" a="1"/>
  <c r="AJ79" i="4" s="1"/>
  <c r="AN80" i="4" a="1"/>
  <c r="AN80" i="4" s="1"/>
  <c r="AN82" i="4" a="1"/>
  <c r="AN82" i="4" s="1"/>
  <c r="AA90" i="4" a="1"/>
  <c r="AA90" i="4" s="1"/>
  <c r="E121" i="4"/>
  <c r="E122" i="4" s="1"/>
  <c r="E124" i="4" s="1" a="1"/>
  <c r="E124" i="4" s="1"/>
  <c r="E142" i="4"/>
  <c r="Y119" i="4"/>
  <c r="Y142" i="4" s="1"/>
  <c r="AK119" i="4"/>
  <c r="AK142" i="4" s="1"/>
  <c r="H121" i="4"/>
  <c r="H122" i="4" s="1"/>
  <c r="H124" i="4" s="1" a="1"/>
  <c r="H124" i="4" s="1"/>
  <c r="H123" i="4" a="1"/>
  <c r="H123" i="4" s="1"/>
  <c r="AT90" i="4" a="1"/>
  <c r="AT90" i="4" s="1"/>
  <c r="M119" i="4"/>
  <c r="J123" i="4" a="1"/>
  <c r="J123" i="4" s="1"/>
  <c r="AG121" i="4"/>
  <c r="AG122" i="4" s="1"/>
  <c r="AG124" i="4" s="1" a="1"/>
  <c r="AG124" i="4" s="1"/>
  <c r="AP135" i="4" a="1"/>
  <c r="AP135" i="4" s="1"/>
  <c r="N119" i="4"/>
  <c r="N142" i="4" s="1"/>
  <c r="Z119" i="4"/>
  <c r="Z142" i="4" s="1"/>
  <c r="AL119" i="4"/>
  <c r="AL142" i="4" s="1"/>
  <c r="AQ121" i="4"/>
  <c r="AQ122" i="4" s="1"/>
  <c r="AQ124" i="4" s="1" a="1"/>
  <c r="AQ124" i="4" s="1"/>
  <c r="AQ123" i="4" a="1"/>
  <c r="AQ123" i="4" s="1"/>
  <c r="N135" i="4" a="1"/>
  <c r="N135" i="4" s="1"/>
  <c r="O119" i="4"/>
  <c r="O142" i="4" s="1"/>
  <c r="AA142" i="4"/>
  <c r="AM119" i="4"/>
  <c r="AM142" i="4" s="1"/>
  <c r="U121" i="4"/>
  <c r="U122" i="4" s="1"/>
  <c r="U124" i="4" s="1" a="1"/>
  <c r="U124" i="4" s="1"/>
  <c r="AR123" i="4" a="1"/>
  <c r="AR123" i="4" s="1"/>
  <c r="AR121" i="4"/>
  <c r="AR122" i="4" s="1"/>
  <c r="AR124" i="4" s="1" a="1"/>
  <c r="AR124" i="4" s="1"/>
  <c r="AT123" i="4" a="1"/>
  <c r="AT123" i="4" s="1"/>
  <c r="AP133" i="4"/>
  <c r="AP134" i="4" s="1"/>
  <c r="AP136" i="4" s="1" a="1"/>
  <c r="AP136" i="4" s="1"/>
  <c r="F119" i="4"/>
  <c r="R119" i="4"/>
  <c r="AD119" i="4"/>
  <c r="AD142" i="4" s="1"/>
  <c r="AP142" i="4"/>
  <c r="AC142" i="4"/>
  <c r="AC123" i="4" a="1"/>
  <c r="AC123" i="4" s="1"/>
  <c r="AU123" i="4" a="1"/>
  <c r="AU123" i="4" s="1"/>
  <c r="AU121" i="4"/>
  <c r="AU122" i="4" s="1"/>
  <c r="AU124" i="4" s="1" a="1"/>
  <c r="AU124" i="4" s="1"/>
  <c r="AM135" i="4" a="1"/>
  <c r="AM135" i="4" s="1"/>
  <c r="P104" i="4"/>
  <c r="P105" i="4" s="1" a="1"/>
  <c r="P105" i="4" s="1"/>
  <c r="AB104" i="4"/>
  <c r="AB105" i="4" s="1" a="1"/>
  <c r="AB105" i="4" s="1"/>
  <c r="AN104" i="4"/>
  <c r="AN105" i="4" s="1" a="1"/>
  <c r="AN105" i="4" s="1"/>
  <c r="P142" i="4"/>
  <c r="AN119" i="4"/>
  <c r="AN142" i="4" s="1"/>
  <c r="AB119" i="4"/>
  <c r="AB142" i="4" s="1"/>
  <c r="J130" i="4"/>
  <c r="G119" i="4"/>
  <c r="S119" i="4"/>
  <c r="AE142" i="4"/>
  <c r="AQ142" i="4"/>
  <c r="L123" i="4" a="1"/>
  <c r="L123" i="4" s="1"/>
  <c r="L121" i="4"/>
  <c r="L122" i="4" s="1"/>
  <c r="L124" i="4" s="1" a="1"/>
  <c r="L124" i="4" s="1"/>
  <c r="AF121" i="4"/>
  <c r="AF122" i="4" s="1"/>
  <c r="AF124" i="4" s="1" a="1"/>
  <c r="AF124" i="4" s="1"/>
  <c r="AN135" i="4" a="1"/>
  <c r="AN135" i="4" s="1"/>
  <c r="AN133" i="4"/>
  <c r="AN134" i="4" s="1"/>
  <c r="AN136" i="4" s="1" a="1"/>
  <c r="AN136" i="4" s="1"/>
  <c r="Q121" i="4"/>
  <c r="Q122" i="4" s="1"/>
  <c r="Q124" i="4" s="1" a="1"/>
  <c r="Q124" i="4" s="1"/>
  <c r="AJ123" i="4" a="1"/>
  <c r="AJ123" i="4" s="1"/>
  <c r="G133" i="4"/>
  <c r="G134" i="4" s="1"/>
  <c r="G136" i="4" s="1" a="1"/>
  <c r="G136" i="4" s="1"/>
  <c r="G135" i="4" a="1"/>
  <c r="G135" i="4" s="1"/>
  <c r="S133" i="4"/>
  <c r="S134" i="4" s="1"/>
  <c r="S136" i="4" s="1" a="1"/>
  <c r="S136" i="4" s="1"/>
  <c r="S135" i="4" a="1"/>
  <c r="S135" i="4" s="1"/>
  <c r="AE133" i="4"/>
  <c r="AE134" i="4" s="1"/>
  <c r="AE136" i="4" s="1" a="1"/>
  <c r="AE136" i="4" s="1"/>
  <c r="AE135" i="4" a="1"/>
  <c r="AE135" i="4" s="1"/>
  <c r="AQ133" i="4"/>
  <c r="AQ134" i="4" s="1"/>
  <c r="AQ136" i="4" s="1" a="1"/>
  <c r="AQ136" i="4" s="1"/>
  <c r="AQ135" i="4" a="1"/>
  <c r="AQ135" i="4" s="1"/>
  <c r="X133" i="4"/>
  <c r="X134" i="4" s="1"/>
  <c r="X136" i="4" s="1" a="1"/>
  <c r="X136" i="4" s="1"/>
  <c r="X135" i="4" a="1"/>
  <c r="X135" i="4" s="1"/>
  <c r="K119" i="4"/>
  <c r="K142" i="4" s="1"/>
  <c r="W119" i="4"/>
  <c r="AI119" i="4"/>
  <c r="AI142" i="4" s="1"/>
  <c r="AU142" i="4"/>
  <c r="AJ121" i="4"/>
  <c r="AJ122" i="4" s="1"/>
  <c r="AJ124" i="4" s="1" a="1"/>
  <c r="AJ124" i="4" s="1"/>
  <c r="H135" i="4" a="1"/>
  <c r="H135" i="4" s="1"/>
  <c r="H133" i="4"/>
  <c r="H134" i="4" s="1"/>
  <c r="H136" i="4" s="1" a="1"/>
  <c r="H136" i="4" s="1"/>
  <c r="T133" i="4"/>
  <c r="T134" i="4" s="1"/>
  <c r="T136" i="4" s="1" a="1"/>
  <c r="T136" i="4" s="1"/>
  <c r="T135" i="4" a="1"/>
  <c r="T135" i="4" s="1"/>
  <c r="AF133" i="4"/>
  <c r="AF134" i="4" s="1"/>
  <c r="AF136" i="4" s="1" a="1"/>
  <c r="AF136" i="4" s="1"/>
  <c r="AF135" i="4" a="1"/>
  <c r="AF135" i="4" s="1"/>
  <c r="Y133" i="4"/>
  <c r="Y134" i="4" s="1"/>
  <c r="Y136" i="4" s="1" a="1"/>
  <c r="Y136" i="4" s="1"/>
  <c r="Y135" i="4" a="1"/>
  <c r="Y135" i="4" s="1"/>
  <c r="K114" i="4"/>
  <c r="AI114" i="4"/>
  <c r="O135" i="4" a="1"/>
  <c r="O135" i="4" s="1"/>
  <c r="AS79" i="4" a="1"/>
  <c r="AS79" i="4" s="1"/>
  <c r="P90" i="4" a="1"/>
  <c r="P90" i="4" s="1"/>
  <c r="J88" i="4" a="1"/>
  <c r="J88" i="4" s="1"/>
  <c r="J78" i="4" a="1"/>
  <c r="J78" i="4" s="1"/>
  <c r="AT80" i="4" a="1"/>
  <c r="AT80" i="4" s="1"/>
  <c r="J86" i="4" a="1"/>
  <c r="J86" i="4" s="1"/>
  <c r="AT86" i="4" a="1"/>
  <c r="AT86" i="4" s="1"/>
  <c r="J87" i="4" a="1"/>
  <c r="J87" i="4" s="1"/>
  <c r="P135" i="4" a="1"/>
  <c r="P135" i="4" s="1"/>
  <c r="P133" i="4"/>
  <c r="P134" i="4" s="1"/>
  <c r="P136" i="4" s="1" a="1"/>
  <c r="P136" i="4" s="1"/>
  <c r="AB135" i="4" a="1"/>
  <c r="AB135" i="4" s="1"/>
  <c r="Q135" i="4" a="1"/>
  <c r="Q135" i="4" s="1"/>
  <c r="Q136" i="4" a="1"/>
  <c r="Q136" i="4" s="1"/>
  <c r="AS135" i="4" a="1"/>
  <c r="AS135" i="4" s="1"/>
  <c r="Q142" i="4"/>
  <c r="AS121" i="4"/>
  <c r="AS122" i="4" s="1"/>
  <c r="AS124" i="4" s="1" a="1"/>
  <c r="AS124" i="4" s="1"/>
  <c r="AS123" i="4" a="1"/>
  <c r="AS123" i="4" s="1"/>
  <c r="F133" i="4"/>
  <c r="F134" i="4" s="1"/>
  <c r="F136" i="4" s="1" a="1"/>
  <c r="F136" i="4" s="1"/>
  <c r="R133" i="4"/>
  <c r="R134" i="4" s="1"/>
  <c r="R136" i="4" s="1" a="1"/>
  <c r="R136" i="4" s="1"/>
  <c r="R135" i="4" a="1"/>
  <c r="R135" i="4" s="1"/>
  <c r="W135" i="4" a="1"/>
  <c r="W135" i="4" s="1"/>
  <c r="W133" i="4"/>
  <c r="W134" i="4" s="1"/>
  <c r="W136" i="4" s="1" a="1"/>
  <c r="W136" i="4" s="1"/>
  <c r="AA135" i="4" a="1"/>
  <c r="AA135" i="4" s="1"/>
  <c r="I119" i="4"/>
  <c r="I142" i="4" s="1"/>
  <c r="U142" i="4"/>
  <c r="AG142" i="4"/>
  <c r="AS142" i="4"/>
  <c r="V133" i="4"/>
  <c r="V134" i="4" s="1"/>
  <c r="V136" i="4" s="1" a="1"/>
  <c r="V136" i="4" s="1"/>
  <c r="AH133" i="4"/>
  <c r="AH134" i="4" s="1"/>
  <c r="AH136" i="4" s="1" a="1"/>
  <c r="AH136" i="4" s="1"/>
  <c r="AH135" i="4" a="1"/>
  <c r="AH135" i="4" s="1"/>
  <c r="AT135" i="4" a="1"/>
  <c r="AT135" i="4" s="1"/>
  <c r="AC135" i="4" a="1"/>
  <c r="AC135" i="4" s="1"/>
  <c r="AA133" i="4"/>
  <c r="AA134" i="4" s="1"/>
  <c r="AA136" i="4" s="1" a="1"/>
  <c r="AA136" i="4" s="1"/>
  <c r="AI135" i="4" a="1"/>
  <c r="AI135" i="4" s="1"/>
  <c r="AI133" i="4"/>
  <c r="AI134" i="4" s="1"/>
  <c r="AI136" i="4" s="1" a="1"/>
  <c r="AI136" i="4" s="1"/>
  <c r="AU133" i="4"/>
  <c r="AU134" i="4" s="1"/>
  <c r="AU136" i="4" s="1" a="1"/>
  <c r="AU136" i="4" s="1"/>
  <c r="AU135" i="4" a="1"/>
  <c r="AU135" i="4" s="1"/>
  <c r="I133" i="4"/>
  <c r="I134" i="4" s="1"/>
  <c r="I136" i="4" s="1" a="1"/>
  <c r="I136" i="4" s="1"/>
  <c r="I135" i="4" a="1"/>
  <c r="I135" i="4" s="1"/>
  <c r="AB133" i="4"/>
  <c r="AB134" i="4" s="1"/>
  <c r="AB136" i="4" s="1" a="1"/>
  <c r="AB136" i="4" s="1"/>
  <c r="E104" i="18" a="1"/>
  <c r="E104" i="18" s="1"/>
  <c r="L136" i="4" a="1"/>
  <c r="L136" i="4" s="1"/>
  <c r="L135" i="4" a="1"/>
  <c r="L135" i="4" s="1"/>
  <c r="AJ133" i="4"/>
  <c r="AJ134" i="4" s="1"/>
  <c r="AJ136" i="4" s="1" a="1"/>
  <c r="AJ136" i="4" s="1"/>
  <c r="AJ135" i="4" a="1"/>
  <c r="AJ135" i="4" s="1"/>
  <c r="J133" i="4"/>
  <c r="J134" i="4" s="1"/>
  <c r="J136" i="4" s="1" a="1"/>
  <c r="J136" i="4" s="1"/>
  <c r="J135" i="4" a="1"/>
  <c r="J135" i="4" s="1"/>
  <c r="AM133" i="4"/>
  <c r="AM134" i="4" s="1"/>
  <c r="AM136" i="4" s="1" a="1"/>
  <c r="AM136" i="4" s="1"/>
  <c r="L142" i="4"/>
  <c r="X119" i="4"/>
  <c r="X142" i="4" s="1"/>
  <c r="AJ142" i="4"/>
  <c r="AK133" i="4"/>
  <c r="AK134" i="4" s="1"/>
  <c r="AK136" i="4" s="1" a="1"/>
  <c r="AK136" i="4" s="1"/>
  <c r="AK135" i="4" a="1"/>
  <c r="AK135" i="4" s="1"/>
  <c r="K135" i="4" a="1"/>
  <c r="K135" i="4" s="1"/>
  <c r="Z133" i="4"/>
  <c r="Z134" i="4" s="1"/>
  <c r="Z136" i="4" s="1" a="1"/>
  <c r="Z136" i="4" s="1"/>
  <c r="Z135" i="4" a="1"/>
  <c r="Z135" i="4" s="1"/>
  <c r="AL135" i="4" a="1"/>
  <c r="AL135" i="4" s="1"/>
  <c r="AL133" i="4"/>
  <c r="AL134" i="4" s="1"/>
  <c r="AL136" i="4" s="1" a="1"/>
  <c r="AL136" i="4" s="1"/>
  <c r="M133" i="4"/>
  <c r="M134" i="4" s="1"/>
  <c r="M136" i="4" s="1" a="1"/>
  <c r="M136" i="4" s="1"/>
  <c r="M135" i="4" a="1"/>
  <c r="M135" i="4" s="1"/>
  <c r="AO135" i="4" a="1"/>
  <c r="AO135" i="4" s="1"/>
  <c r="AO133" i="4"/>
  <c r="AO134" i="4" s="1"/>
  <c r="AO136" i="4" s="1" a="1"/>
  <c r="AO136" i="4" s="1"/>
  <c r="C158" i="18"/>
  <c r="C144" i="18"/>
  <c r="E99" i="18"/>
  <c r="E125" i="18"/>
  <c r="AG136" i="4" a="1"/>
  <c r="AG136" i="4" s="1"/>
  <c r="AH142" i="4"/>
  <c r="AT142" i="4"/>
  <c r="CV158" i="18"/>
  <c r="CV160" i="18" s="1"/>
  <c r="CU158" i="18"/>
  <c r="CU160" i="18" s="1"/>
  <c r="CI158" i="18"/>
  <c r="CI160" i="18" s="1"/>
  <c r="BW158" i="18"/>
  <c r="BW160" i="18" s="1"/>
  <c r="BK158" i="18"/>
  <c r="BK160" i="18" s="1"/>
  <c r="AY158" i="18"/>
  <c r="AY160" i="18" s="1"/>
  <c r="AM158" i="18"/>
  <c r="AM160" i="18" s="1"/>
  <c r="CT158" i="18"/>
  <c r="CT160" i="18" s="1"/>
  <c r="CH158" i="18"/>
  <c r="CH160" i="18" s="1"/>
  <c r="BV158" i="18"/>
  <c r="BV160" i="18" s="1"/>
  <c r="BJ158" i="18"/>
  <c r="BJ160" i="18" s="1"/>
  <c r="AX158" i="18"/>
  <c r="AX160" i="18" s="1"/>
  <c r="AL158" i="18"/>
  <c r="AL160" i="18" s="1"/>
  <c r="CS158" i="18"/>
  <c r="CS160" i="18" s="1"/>
  <c r="CG158" i="18"/>
  <c r="CG160" i="18" s="1"/>
  <c r="BU158" i="18"/>
  <c r="BU160" i="18" s="1"/>
  <c r="BI158" i="18"/>
  <c r="BI160" i="18" s="1"/>
  <c r="AW158" i="18"/>
  <c r="AW160" i="18" s="1"/>
  <c r="AK158" i="18"/>
  <c r="AK160" i="18" s="1"/>
  <c r="CR158" i="18"/>
  <c r="CR160" i="18" s="1"/>
  <c r="CF158" i="18"/>
  <c r="CF160" i="18" s="1"/>
  <c r="BT158" i="18"/>
  <c r="BT160" i="18" s="1"/>
  <c r="BH158" i="18"/>
  <c r="BH160" i="18" s="1"/>
  <c r="AV158" i="18"/>
  <c r="AV160" i="18" s="1"/>
  <c r="CQ158" i="18"/>
  <c r="CQ160" i="18" s="1"/>
  <c r="CE158" i="18"/>
  <c r="CE160" i="18" s="1"/>
  <c r="BS158" i="18"/>
  <c r="BS160" i="18" s="1"/>
  <c r="BG158" i="18"/>
  <c r="BG160" i="18" s="1"/>
  <c r="AU158" i="18"/>
  <c r="AU160" i="18" s="1"/>
  <c r="CP158" i="18"/>
  <c r="CP160" i="18" s="1"/>
  <c r="CD158" i="18"/>
  <c r="CD160" i="18" s="1"/>
  <c r="DB158" i="18"/>
  <c r="DB160" i="18" s="1"/>
  <c r="CO158" i="18"/>
  <c r="CO160" i="18" s="1"/>
  <c r="CC158" i="18"/>
  <c r="CC160" i="18" s="1"/>
  <c r="BQ158" i="18"/>
  <c r="BQ160" i="18" s="1"/>
  <c r="BE158" i="18"/>
  <c r="BE160" i="18" s="1"/>
  <c r="AS158" i="18"/>
  <c r="AS160" i="18" s="1"/>
  <c r="AS144" i="18"/>
  <c r="AS146" i="18" s="1"/>
  <c r="AG144" i="18"/>
  <c r="AG146" i="18" s="1"/>
  <c r="U144" i="18"/>
  <c r="U146" i="18" s="1"/>
  <c r="I144" i="18"/>
  <c r="I146" i="18" s="1"/>
  <c r="CZ158" i="18"/>
  <c r="CZ160" i="18" s="1"/>
  <c r="CM158" i="18"/>
  <c r="CM160" i="18" s="1"/>
  <c r="CA158" i="18"/>
  <c r="CA160" i="18" s="1"/>
  <c r="BO158" i="18"/>
  <c r="BO160" i="18" s="1"/>
  <c r="BC158" i="18"/>
  <c r="BC160" i="18" s="1"/>
  <c r="AQ158" i="18"/>
  <c r="AQ160" i="18" s="1"/>
  <c r="CY158" i="18"/>
  <c r="CY160" i="18" s="1"/>
  <c r="CL158" i="18"/>
  <c r="CL160" i="18" s="1"/>
  <c r="BZ158" i="18"/>
  <c r="BZ160" i="18" s="1"/>
  <c r="BN158" i="18"/>
  <c r="BN160" i="18" s="1"/>
  <c r="BB158" i="18"/>
  <c r="BB160" i="18" s="1"/>
  <c r="AP158" i="18"/>
  <c r="AP160" i="18" s="1"/>
  <c r="R158" i="18"/>
  <c r="R160" i="18" s="1"/>
  <c r="BP158" i="18"/>
  <c r="BP160" i="18" s="1"/>
  <c r="AT144" i="18"/>
  <c r="AT146" i="18" s="1"/>
  <c r="AF144" i="18"/>
  <c r="AF146" i="18" s="1"/>
  <c r="S144" i="18"/>
  <c r="S146" i="18" s="1"/>
  <c r="BM158" i="18"/>
  <c r="BM160" i="18" s="1"/>
  <c r="AR144" i="18"/>
  <c r="AR146" i="18" s="1"/>
  <c r="AE144" i="18"/>
  <c r="AE146" i="18" s="1"/>
  <c r="R144" i="18"/>
  <c r="R146" i="18" s="1"/>
  <c r="DA158" i="18"/>
  <c r="DA160" i="18" s="1"/>
  <c r="BL158" i="18"/>
  <c r="BL160" i="18" s="1"/>
  <c r="BD144" i="18"/>
  <c r="BD146" i="18" s="1"/>
  <c r="AQ144" i="18"/>
  <c r="AQ146" i="18" s="1"/>
  <c r="AD144" i="18"/>
  <c r="AD146" i="18" s="1"/>
  <c r="Q144" i="18"/>
  <c r="Q146" i="18" s="1"/>
  <c r="CX158" i="18"/>
  <c r="CX160" i="18" s="1"/>
  <c r="BF158" i="18"/>
  <c r="BF160" i="18" s="1"/>
  <c r="BC144" i="18"/>
  <c r="BC146" i="18" s="1"/>
  <c r="AP144" i="18"/>
  <c r="AP146" i="18" s="1"/>
  <c r="AC144" i="18"/>
  <c r="AC146" i="18" s="1"/>
  <c r="P144" i="18"/>
  <c r="P146" i="18" s="1"/>
  <c r="E128" i="18"/>
  <c r="E129" i="18" s="1"/>
  <c r="M158" i="18" s="1"/>
  <c r="M160" i="18" s="1"/>
  <c r="CW158" i="18"/>
  <c r="CW160" i="18" s="1"/>
  <c r="BD158" i="18"/>
  <c r="BD160" i="18" s="1"/>
  <c r="BB144" i="18"/>
  <c r="BB146" i="18" s="1"/>
  <c r="AO144" i="18"/>
  <c r="AO146" i="18" s="1"/>
  <c r="AB144" i="18"/>
  <c r="AB146" i="18" s="1"/>
  <c r="O144" i="18"/>
  <c r="O146" i="18" s="1"/>
  <c r="CN158" i="18"/>
  <c r="CN160" i="18" s="1"/>
  <c r="BA158" i="18"/>
  <c r="BA160" i="18" s="1"/>
  <c r="CK158" i="18"/>
  <c r="CK160" i="18" s="1"/>
  <c r="AZ158" i="18"/>
  <c r="AZ160" i="18" s="1"/>
  <c r="AZ144" i="18"/>
  <c r="AZ146" i="18" s="1"/>
  <c r="AM144" i="18"/>
  <c r="AM146" i="18" s="1"/>
  <c r="Z144" i="18"/>
  <c r="Z146" i="18" s="1"/>
  <c r="M144" i="18"/>
  <c r="M146" i="18" s="1"/>
  <c r="CB158" i="18"/>
  <c r="CB160" i="18" s="1"/>
  <c r="AR158" i="18"/>
  <c r="AR160" i="18" s="1"/>
  <c r="AX144" i="18"/>
  <c r="AX146" i="18" s="1"/>
  <c r="AK144" i="18"/>
  <c r="AK146" i="18" s="1"/>
  <c r="X144" i="18"/>
  <c r="X146" i="18" s="1"/>
  <c r="K144" i="18"/>
  <c r="K146" i="18" s="1"/>
  <c r="BY158" i="18"/>
  <c r="BY160" i="18" s="1"/>
  <c r="AO158" i="18"/>
  <c r="AO160" i="18" s="1"/>
  <c r="AW144" i="18"/>
  <c r="AW146" i="18" s="1"/>
  <c r="AJ144" i="18"/>
  <c r="AJ146" i="18" s="1"/>
  <c r="W144" i="18"/>
  <c r="W146" i="18" s="1"/>
  <c r="J144" i="18"/>
  <c r="J146" i="18" s="1"/>
  <c r="AH144" i="18"/>
  <c r="AH146" i="18" s="1"/>
  <c r="AA144" i="18"/>
  <c r="AA146" i="18" s="1"/>
  <c r="CJ158" i="18"/>
  <c r="CJ160" i="18" s="1"/>
  <c r="Y144" i="18"/>
  <c r="Y146" i="18" s="1"/>
  <c r="BX158" i="18"/>
  <c r="BX160" i="18" s="1"/>
  <c r="V144" i="18"/>
  <c r="V146" i="18" s="1"/>
  <c r="AT158" i="18"/>
  <c r="AT160" i="18" s="1"/>
  <c r="BA144" i="18"/>
  <c r="BA146" i="18" s="1"/>
  <c r="N144" i="18"/>
  <c r="N146" i="18" s="1"/>
  <c r="AU144" i="18"/>
  <c r="AU146" i="18" s="1"/>
  <c r="G144" i="18"/>
  <c r="AN144" i="18"/>
  <c r="AN146" i="18" s="1"/>
  <c r="AL144" i="18"/>
  <c r="AL146" i="18" s="1"/>
  <c r="AI144" i="18"/>
  <c r="AI146" i="18" s="1"/>
  <c r="H144" i="18"/>
  <c r="H146" i="18" s="1"/>
  <c r="E139" i="18"/>
  <c r="AI138" i="18"/>
  <c r="AI140" i="18" s="1"/>
  <c r="H138" i="18"/>
  <c r="H140" i="18" s="1"/>
  <c r="AH138" i="18"/>
  <c r="AH140" i="18" s="1"/>
  <c r="G138" i="18"/>
  <c r="V138" i="18"/>
  <c r="V140" i="18" s="1"/>
  <c r="E119" i="18"/>
  <c r="AC152" i="18" s="1"/>
  <c r="AC154" i="18" s="1"/>
  <c r="AO138" i="18"/>
  <c r="AO140" i="18" s="1"/>
  <c r="O138" i="18"/>
  <c r="O140" i="18" s="1"/>
  <c r="L130" i="4"/>
  <c r="BA138" i="18"/>
  <c r="BA140" i="18" s="1"/>
  <c r="BD138" i="18"/>
  <c r="BD140" i="18" s="1"/>
  <c r="V142" i="4"/>
  <c r="H142" i="4"/>
  <c r="AR142" i="4"/>
  <c r="U133" i="4"/>
  <c r="U134" i="4" s="1"/>
  <c r="U136" i="4" s="1" a="1"/>
  <c r="U136" i="4" s="1"/>
  <c r="AG172" i="18"/>
  <c r="AG181" i="18" s="1"/>
  <c r="U172" i="18"/>
  <c r="I172" i="18"/>
  <c r="I181" i="18" s="1"/>
  <c r="AD172" i="18"/>
  <c r="AD181" i="18" s="1"/>
  <c r="R172" i="18"/>
  <c r="R181" i="18" s="1"/>
  <c r="AA172" i="18"/>
  <c r="O172" i="18"/>
  <c r="X172" i="18"/>
  <c r="H172" i="18"/>
  <c r="H181" i="18" s="1"/>
  <c r="W172" i="18"/>
  <c r="W181" i="18" s="1"/>
  <c r="G172" i="18"/>
  <c r="V172" i="18"/>
  <c r="V181" i="18" s="1"/>
  <c r="AJ172" i="18"/>
  <c r="AJ181" i="18" s="1"/>
  <c r="T172" i="18"/>
  <c r="T181" i="18" s="1"/>
  <c r="AI172" i="18"/>
  <c r="AI181" i="18" s="1"/>
  <c r="S172" i="18"/>
  <c r="S181" i="18" s="1"/>
  <c r="AH172" i="18"/>
  <c r="AH181" i="18" s="1"/>
  <c r="Q172" i="18"/>
  <c r="Q181" i="18" s="1"/>
  <c r="AF172" i="18"/>
  <c r="P172" i="18"/>
  <c r="P181" i="18" s="1"/>
  <c r="AC172" i="18"/>
  <c r="AC181" i="18" s="1"/>
  <c r="M172" i="18"/>
  <c r="AB172" i="18"/>
  <c r="L172" i="18"/>
  <c r="E51" i="18"/>
  <c r="E52" i="18" s="1"/>
  <c r="E92" i="18" s="1"/>
  <c r="AE172" i="18"/>
  <c r="AE181" i="18" s="1"/>
  <c r="Z172" i="18"/>
  <c r="Z181" i="18" s="1"/>
  <c r="Y172" i="18"/>
  <c r="K172" i="18"/>
  <c r="K181" i="18" s="1"/>
  <c r="J172" i="18"/>
  <c r="J181" i="18" s="1"/>
  <c r="S192" i="18" a="1"/>
  <c r="S192" i="18" s="1"/>
  <c r="M192" i="18" a="1"/>
  <c r="M192" i="18" s="1"/>
  <c r="G192" i="18" a="1"/>
  <c r="G192" i="18" s="1"/>
  <c r="T193" i="18" a="1"/>
  <c r="T193" i="18" s="1"/>
  <c r="N193" i="18" a="1"/>
  <c r="N193" i="18" s="1"/>
  <c r="H193" i="18" a="1"/>
  <c r="H193" i="18" s="1"/>
  <c r="R192" i="18" a="1"/>
  <c r="R192" i="18" s="1"/>
  <c r="L192" i="18" a="1"/>
  <c r="L192" i="18" s="1"/>
  <c r="S193" i="18" a="1"/>
  <c r="S193" i="18" s="1"/>
  <c r="M193" i="18" a="1"/>
  <c r="M193" i="18" s="1"/>
  <c r="G193" i="18" a="1"/>
  <c r="G193" i="18" s="1"/>
  <c r="Q192" i="18" a="1"/>
  <c r="Q192" i="18" s="1"/>
  <c r="K192" i="18" a="1"/>
  <c r="K192" i="18" s="1"/>
  <c r="P192" i="18" a="1"/>
  <c r="P192" i="18" s="1"/>
  <c r="J192" i="18" a="1"/>
  <c r="J192" i="18" s="1"/>
  <c r="Q193" i="18" a="1"/>
  <c r="Q193" i="18" s="1"/>
  <c r="K193" i="18" a="1"/>
  <c r="K193" i="18" s="1"/>
  <c r="T192" i="18" a="1"/>
  <c r="T192" i="18" s="1"/>
  <c r="N192" i="18" a="1"/>
  <c r="N192" i="18" s="1"/>
  <c r="H192" i="18" a="1"/>
  <c r="H192" i="18" s="1"/>
  <c r="U193" i="18" a="1"/>
  <c r="U193" i="18" s="1"/>
  <c r="O193" i="18" a="1"/>
  <c r="O193" i="18" s="1"/>
  <c r="I193" i="18" a="1"/>
  <c r="I193" i="18" s="1"/>
  <c r="J193" i="18" a="1"/>
  <c r="J193" i="18" s="1"/>
  <c r="U192" i="18" a="1"/>
  <c r="U192" i="18" s="1"/>
  <c r="O192" i="18" a="1"/>
  <c r="O192" i="18" s="1"/>
  <c r="R193" i="18" a="1"/>
  <c r="R193" i="18" s="1"/>
  <c r="I192" i="18" a="1"/>
  <c r="I192" i="18" s="1"/>
  <c r="P193" i="18" a="1"/>
  <c r="P193" i="18" s="1"/>
  <c r="L193" i="18" a="1"/>
  <c r="L193" i="18" s="1"/>
  <c r="Q138" i="18"/>
  <c r="Q140" i="18" s="1"/>
  <c r="AQ138" i="18"/>
  <c r="AQ140" i="18" s="1"/>
  <c r="BS152" i="18"/>
  <c r="BS154" i="18" s="1"/>
  <c r="G179" i="18"/>
  <c r="G181" i="18" s="1"/>
  <c r="M191" i="18"/>
  <c r="R190" i="18"/>
  <c r="L191" i="18"/>
  <c r="Q190" i="18"/>
  <c r="U198" i="18"/>
  <c r="U176" i="18" s="1"/>
  <c r="J191" i="18"/>
  <c r="O190" i="18"/>
  <c r="U191" i="18"/>
  <c r="U199" i="18" a="1"/>
  <c r="U199" i="18" s="1"/>
  <c r="U177" i="18" s="1"/>
  <c r="S191" i="18"/>
  <c r="G191" i="18"/>
  <c r="L190" i="18"/>
  <c r="U197" i="18"/>
  <c r="U175" i="18" s="1"/>
  <c r="E175" i="18" s="1"/>
  <c r="R191" i="18"/>
  <c r="K190" i="18"/>
  <c r="O191" i="18"/>
  <c r="T190" i="18"/>
  <c r="H190" i="18"/>
  <c r="N191" i="18"/>
  <c r="T191" i="18"/>
  <c r="J190" i="18"/>
  <c r="Q191" i="18"/>
  <c r="I190" i="18"/>
  <c r="P191" i="18"/>
  <c r="G190" i="18"/>
  <c r="U200" i="18" a="1"/>
  <c r="U200" i="18" s="1"/>
  <c r="U178" i="18" s="1"/>
  <c r="K191" i="18"/>
  <c r="I191" i="18"/>
  <c r="H191" i="18"/>
  <c r="E76" i="18" a="1"/>
  <c r="E76" i="18" s="1"/>
  <c r="S190" i="18"/>
  <c r="P190" i="18"/>
  <c r="E87" i="18" a="1"/>
  <c r="E87" i="18" s="1"/>
  <c r="E78" i="18" a="1"/>
  <c r="E78" i="18" s="1"/>
  <c r="U190" i="18"/>
  <c r="N190" i="18"/>
  <c r="M190" i="18"/>
  <c r="E84" i="18" a="1"/>
  <c r="E84" i="18" s="1"/>
  <c r="E80" i="18" a="1"/>
  <c r="E80" i="18" s="1"/>
  <c r="E85" i="18" a="1"/>
  <c r="E85" i="18" s="1"/>
  <c r="T138" i="18"/>
  <c r="T140" i="18" s="1"/>
  <c r="AU138" i="18"/>
  <c r="AU140" i="18" s="1"/>
  <c r="BY152" i="18"/>
  <c r="BY154" i="18" s="1"/>
  <c r="CW181" i="18"/>
  <c r="N176" i="18"/>
  <c r="AV138" i="18"/>
  <c r="AV140" i="18" s="1"/>
  <c r="CP152" i="18"/>
  <c r="CP154" i="18" s="1"/>
  <c r="BR181" i="18"/>
  <c r="E88" i="18" a="1"/>
  <c r="E88" i="18" s="1"/>
  <c r="AB138" i="18"/>
  <c r="AB140" i="18" s="1"/>
  <c r="BB138" i="18"/>
  <c r="BB140" i="18" s="1"/>
  <c r="BE181" i="18"/>
  <c r="CC181" i="18"/>
  <c r="N172" i="18"/>
  <c r="CU152" i="18"/>
  <c r="CU154" i="18" s="1"/>
  <c r="CI152" i="18"/>
  <c r="CI154" i="18" s="1"/>
  <c r="BW152" i="18"/>
  <c r="BW154" i="18" s="1"/>
  <c r="BK152" i="18"/>
  <c r="BK154" i="18" s="1"/>
  <c r="CT152" i="18"/>
  <c r="CT154" i="18" s="1"/>
  <c r="CH152" i="18"/>
  <c r="CH154" i="18" s="1"/>
  <c r="BV152" i="18"/>
  <c r="BV154" i="18" s="1"/>
  <c r="BJ152" i="18"/>
  <c r="BJ154" i="18" s="1"/>
  <c r="AX152" i="18"/>
  <c r="AX154" i="18" s="1"/>
  <c r="AL152" i="18"/>
  <c r="AL154" i="18" s="1"/>
  <c r="CS152" i="18"/>
  <c r="CS154" i="18" s="1"/>
  <c r="CG152" i="18"/>
  <c r="CG154" i="18" s="1"/>
  <c r="BU152" i="18"/>
  <c r="BU154" i="18" s="1"/>
  <c r="BI152" i="18"/>
  <c r="BI154" i="18" s="1"/>
  <c r="CR152" i="18"/>
  <c r="CR154" i="18" s="1"/>
  <c r="CQ152" i="18"/>
  <c r="CQ154" i="18" s="1"/>
  <c r="DA152" i="18"/>
  <c r="DA154" i="18" s="1"/>
  <c r="CO152" i="18"/>
  <c r="CO154" i="18" s="1"/>
  <c r="CC152" i="18"/>
  <c r="CC154" i="18" s="1"/>
  <c r="BQ152" i="18"/>
  <c r="BQ154" i="18" s="1"/>
  <c r="BE152" i="18"/>
  <c r="BE154" i="18" s="1"/>
  <c r="AS152" i="18"/>
  <c r="AS154" i="18" s="1"/>
  <c r="AS138" i="18"/>
  <c r="AS140" i="18" s="1"/>
  <c r="AG138" i="18"/>
  <c r="AG140" i="18" s="1"/>
  <c r="U138" i="18"/>
  <c r="U140" i="18" s="1"/>
  <c r="I138" i="18"/>
  <c r="I140" i="18" s="1"/>
  <c r="CY152" i="18"/>
  <c r="CY154" i="18" s="1"/>
  <c r="CM152" i="18"/>
  <c r="CM154" i="18" s="1"/>
  <c r="CA152" i="18"/>
  <c r="CA154" i="18" s="1"/>
  <c r="BO152" i="18"/>
  <c r="BO154" i="18" s="1"/>
  <c r="BC152" i="18"/>
  <c r="BC154" i="18" s="1"/>
  <c r="AQ152" i="18"/>
  <c r="AQ154" i="18" s="1"/>
  <c r="S152" i="18"/>
  <c r="S154" i="18" s="1"/>
  <c r="CX152" i="18"/>
  <c r="CX154" i="18" s="1"/>
  <c r="CL152" i="18"/>
  <c r="CL154" i="18" s="1"/>
  <c r="BZ152" i="18"/>
  <c r="BZ154" i="18" s="1"/>
  <c r="BN152" i="18"/>
  <c r="BN154" i="18" s="1"/>
  <c r="BB152" i="18"/>
  <c r="BB154" i="18" s="1"/>
  <c r="AP152" i="18"/>
  <c r="AP154" i="18" s="1"/>
  <c r="CN152" i="18"/>
  <c r="CN154" i="18" s="1"/>
  <c r="BP152" i="18"/>
  <c r="BP154" i="18" s="1"/>
  <c r="AU152" i="18"/>
  <c r="AU154" i="18" s="1"/>
  <c r="M152" i="18"/>
  <c r="M154" i="18" s="1"/>
  <c r="AT138" i="18"/>
  <c r="AT140" i="18" s="1"/>
  <c r="AF138" i="18"/>
  <c r="AF140" i="18" s="1"/>
  <c r="S138" i="18"/>
  <c r="S140" i="18" s="1"/>
  <c r="CK152" i="18"/>
  <c r="CK154" i="18" s="1"/>
  <c r="BM152" i="18"/>
  <c r="BM154" i="18" s="1"/>
  <c r="AT152" i="18"/>
  <c r="AT154" i="18" s="1"/>
  <c r="AR138" i="18"/>
  <c r="AR140" i="18" s="1"/>
  <c r="AE138" i="18"/>
  <c r="AE140" i="18" s="1"/>
  <c r="R138" i="18"/>
  <c r="R140" i="18" s="1"/>
  <c r="CJ152" i="18"/>
  <c r="CJ154" i="18" s="1"/>
  <c r="BL152" i="18"/>
  <c r="BL154" i="18" s="1"/>
  <c r="AR152" i="18"/>
  <c r="AR154" i="18" s="1"/>
  <c r="CF152" i="18"/>
  <c r="CF154" i="18" s="1"/>
  <c r="BH152" i="18"/>
  <c r="BH154" i="18" s="1"/>
  <c r="AO152" i="18"/>
  <c r="AO154" i="18" s="1"/>
  <c r="BC138" i="18"/>
  <c r="BC140" i="18" s="1"/>
  <c r="AP138" i="18"/>
  <c r="AP140" i="18" s="1"/>
  <c r="AC138" i="18"/>
  <c r="AC140" i="18" s="1"/>
  <c r="P138" i="18"/>
  <c r="P140" i="18" s="1"/>
  <c r="CE152" i="18"/>
  <c r="CE154" i="18" s="1"/>
  <c r="BG152" i="18"/>
  <c r="BG154" i="18" s="1"/>
  <c r="AN152" i="18"/>
  <c r="AN154" i="18" s="1"/>
  <c r="CD152" i="18"/>
  <c r="CD154" i="18" s="1"/>
  <c r="BF152" i="18"/>
  <c r="BF154" i="18" s="1"/>
  <c r="AM152" i="18"/>
  <c r="AM154" i="18" s="1"/>
  <c r="W152" i="18"/>
  <c r="W154" i="18" s="1"/>
  <c r="CB152" i="18"/>
  <c r="CB154" i="18" s="1"/>
  <c r="BD152" i="18"/>
  <c r="BD154" i="18" s="1"/>
  <c r="AK152" i="18"/>
  <c r="AK154" i="18" s="1"/>
  <c r="AZ138" i="18"/>
  <c r="AZ140" i="18" s="1"/>
  <c r="AM138" i="18"/>
  <c r="AM140" i="18" s="1"/>
  <c r="Z138" i="18"/>
  <c r="Z140" i="18" s="1"/>
  <c r="M138" i="18"/>
  <c r="M140" i="18" s="1"/>
  <c r="CZ152" i="18"/>
  <c r="CZ154" i="18" s="1"/>
  <c r="BX152" i="18"/>
  <c r="BX154" i="18" s="1"/>
  <c r="AZ152" i="18"/>
  <c r="AZ154" i="18" s="1"/>
  <c r="AI152" i="18"/>
  <c r="AI154" i="18" s="1"/>
  <c r="Q152" i="18"/>
  <c r="Q154" i="18" s="1"/>
  <c r="AX138" i="18"/>
  <c r="AX140" i="18" s="1"/>
  <c r="AK138" i="18"/>
  <c r="AK140" i="18" s="1"/>
  <c r="X138" i="18"/>
  <c r="X140" i="18" s="1"/>
  <c r="K138" i="18"/>
  <c r="K140" i="18" s="1"/>
  <c r="CW152" i="18"/>
  <c r="CW154" i="18" s="1"/>
  <c r="BT152" i="18"/>
  <c r="BT154" i="18" s="1"/>
  <c r="AY152" i="18"/>
  <c r="AY154" i="18" s="1"/>
  <c r="AW138" i="18"/>
  <c r="AW140" i="18" s="1"/>
  <c r="AJ138" i="18"/>
  <c r="AJ140" i="18" s="1"/>
  <c r="W138" i="18"/>
  <c r="W140" i="18" s="1"/>
  <c r="J138" i="18"/>
  <c r="J140" i="18" s="1"/>
  <c r="L138" i="18"/>
  <c r="L140" i="18" s="1"/>
  <c r="AL138" i="18"/>
  <c r="AL140" i="18" s="1"/>
  <c r="AW152" i="18"/>
  <c r="AW154" i="18" s="1"/>
  <c r="E133" i="4"/>
  <c r="E134" i="4" s="1"/>
  <c r="E136" i="4" s="1" a="1"/>
  <c r="E136" i="4" s="1"/>
  <c r="E135" i="4" a="1"/>
  <c r="E135" i="4" s="1"/>
  <c r="E79" i="18" a="1"/>
  <c r="E79" i="18" s="1"/>
  <c r="N138" i="18"/>
  <c r="N140" i="18" s="1"/>
  <c r="AN138" i="18"/>
  <c r="AN140" i="18" s="1"/>
  <c r="BA152" i="18"/>
  <c r="BA154" i="18" s="1"/>
  <c r="L181" i="18"/>
  <c r="X181" i="18"/>
  <c r="O181" i="18"/>
  <c r="AA181" i="18"/>
  <c r="AM181" i="18"/>
  <c r="AY181" i="18"/>
  <c r="BK181" i="18"/>
  <c r="BW181" i="18"/>
  <c r="CI181" i="18"/>
  <c r="CU181" i="18"/>
  <c r="AB181" i="18"/>
  <c r="AZ181" i="18"/>
  <c r="BL181" i="18"/>
  <c r="CJ181" i="18"/>
  <c r="BB181" i="18"/>
  <c r="CX181" i="18"/>
  <c r="E166" i="18"/>
  <c r="E199" i="18"/>
  <c r="E115" i="18"/>
  <c r="E120" i="18" s="1"/>
  <c r="AF181" i="18"/>
  <c r="AR181" i="18"/>
  <c r="BD181" i="18"/>
  <c r="BP181" i="18"/>
  <c r="CB181" i="18"/>
  <c r="CN181" i="18"/>
  <c r="CZ181" i="18"/>
  <c r="E169" i="18"/>
  <c r="E177" i="18"/>
  <c r="C138" i="18"/>
  <c r="AO181" i="18"/>
  <c r="BM181" i="18"/>
  <c r="CK181" i="18"/>
  <c r="E200" i="18"/>
  <c r="AQ181" i="18"/>
  <c r="BC181" i="18"/>
  <c r="BO181" i="18"/>
  <c r="CA181" i="18"/>
  <c r="CM181" i="18"/>
  <c r="CY181" i="18"/>
  <c r="P194" i="18" a="1"/>
  <c r="P194" i="18" s="1"/>
  <c r="J194" i="18" a="1"/>
  <c r="J194" i="18" s="1"/>
  <c r="U194" i="18" a="1"/>
  <c r="U194" i="18" s="1"/>
  <c r="O194" i="18" a="1"/>
  <c r="O194" i="18" s="1"/>
  <c r="I194" i="18" a="1"/>
  <c r="I194" i="18" s="1"/>
  <c r="T194" i="18" a="1"/>
  <c r="T194" i="18" s="1"/>
  <c r="N194" i="18" a="1"/>
  <c r="N194" i="18" s="1"/>
  <c r="H194" i="18" a="1"/>
  <c r="H194" i="18" s="1"/>
  <c r="S194" i="18" a="1"/>
  <c r="S194" i="18" s="1"/>
  <c r="M194" i="18" a="1"/>
  <c r="M194" i="18" s="1"/>
  <c r="G194" i="18" a="1"/>
  <c r="G194" i="18" s="1"/>
  <c r="Q194" i="18" a="1"/>
  <c r="Q194" i="18" s="1"/>
  <c r="K194" i="18" a="1"/>
  <c r="K194" i="18" s="1"/>
  <c r="E178" i="18"/>
  <c r="AU181" i="18"/>
  <c r="BG181" i="18"/>
  <c r="BS181" i="18"/>
  <c r="CE181" i="18"/>
  <c r="CQ181" i="18"/>
  <c r="M181" i="18"/>
  <c r="Y181" i="18"/>
  <c r="AK181" i="18"/>
  <c r="AW181" i="18"/>
  <c r="BI181" i="18"/>
  <c r="BU181" i="18"/>
  <c r="CG181" i="18"/>
  <c r="CS181" i="18"/>
  <c r="N181" i="18"/>
  <c r="AL181" i="18"/>
  <c r="AX181" i="18"/>
  <c r="BJ181" i="18"/>
  <c r="BV181" i="18"/>
  <c r="CH181" i="18"/>
  <c r="CT181" i="18"/>
  <c r="H114" i="4" l="1"/>
  <c r="AP40" i="4"/>
  <c r="AP43" i="4" s="1"/>
  <c r="AP44" i="4" s="1"/>
  <c r="AP93" i="4" s="1"/>
  <c r="F40" i="4"/>
  <c r="F43" i="4" s="1"/>
  <c r="F44" i="4" s="1"/>
  <c r="F93" i="4" s="1"/>
  <c r="M114" i="4"/>
  <c r="V114" i="4"/>
  <c r="AA40" i="4"/>
  <c r="AA43" i="4" s="1"/>
  <c r="AA44" i="4" s="1"/>
  <c r="AA93" i="4" s="1"/>
  <c r="J114" i="4"/>
  <c r="Y114" i="4"/>
  <c r="AE114" i="4"/>
  <c r="Z114" i="4"/>
  <c r="AG114" i="4"/>
  <c r="R113" i="4"/>
  <c r="R115" i="4" s="1"/>
  <c r="AA114" i="4"/>
  <c r="AD114" i="4"/>
  <c r="U114" i="4"/>
  <c r="O114" i="4"/>
  <c r="AS114" i="4"/>
  <c r="AK114" i="4"/>
  <c r="N114" i="4"/>
  <c r="AT40" i="4"/>
  <c r="AB81" i="4" a="1"/>
  <c r="AB81" i="4" s="1"/>
  <c r="K113" i="4"/>
  <c r="K115" i="4" s="1"/>
  <c r="R114" i="4"/>
  <c r="E114" i="4"/>
  <c r="AJ114" i="4"/>
  <c r="P40" i="4"/>
  <c r="P43" i="4" s="1"/>
  <c r="P44" i="4" s="1"/>
  <c r="P93" i="4" s="1"/>
  <c r="F114" i="4"/>
  <c r="AM114" i="4"/>
  <c r="AU113" i="4"/>
  <c r="AO40" i="4"/>
  <c r="AO43" i="4" s="1"/>
  <c r="AO44" i="4" s="1"/>
  <c r="AO93" i="4" s="1"/>
  <c r="Y40" i="4"/>
  <c r="Y43" i="4" s="1"/>
  <c r="Y44" i="4" s="1"/>
  <c r="Y93" i="4" s="1"/>
  <c r="AU114" i="4"/>
  <c r="AL81" i="4" a="1"/>
  <c r="AL81" i="4" s="1"/>
  <c r="AL83" i="4" s="1"/>
  <c r="K91" i="4"/>
  <c r="K95" i="4" s="1"/>
  <c r="W114" i="4"/>
  <c r="AL89" i="4" a="1"/>
  <c r="AL89" i="4" s="1"/>
  <c r="AL91" i="4" s="1"/>
  <c r="AL95" i="4" s="1"/>
  <c r="AL111" i="4" s="1"/>
  <c r="AC114" i="4"/>
  <c r="AP114" i="4"/>
  <c r="AL114" i="4"/>
  <c r="AL113" i="4"/>
  <c r="AF123" i="4" a="1"/>
  <c r="AF123" i="4" s="1"/>
  <c r="AB89" i="4" a="1"/>
  <c r="AB89" i="4" s="1"/>
  <c r="AB91" i="4" s="1"/>
  <c r="AB95" i="4" s="1"/>
  <c r="AB111" i="4" s="1"/>
  <c r="AR114" i="4"/>
  <c r="X114" i="4"/>
  <c r="G114" i="4"/>
  <c r="AF114" i="4"/>
  <c r="L114" i="4"/>
  <c r="S114" i="4"/>
  <c r="T114" i="4"/>
  <c r="AN114" i="4"/>
  <c r="Y89" i="4" a="1"/>
  <c r="Y89" i="4" s="1"/>
  <c r="Y91" i="4" s="1"/>
  <c r="Y95" i="4" s="1"/>
  <c r="Y111" i="4" s="1"/>
  <c r="AM89" i="4" a="1"/>
  <c r="AM89" i="4" s="1"/>
  <c r="AM91" i="4" s="1"/>
  <c r="AM95" i="4" s="1"/>
  <c r="AM111" i="4" s="1"/>
  <c r="AM113" i="4"/>
  <c r="AM81" i="4" a="1"/>
  <c r="AM81" i="4" s="1"/>
  <c r="AM83" i="4" s="1"/>
  <c r="R81" i="4" a="1"/>
  <c r="R81" i="4" s="1"/>
  <c r="R83" i="4" s="1"/>
  <c r="R89" i="4" a="1"/>
  <c r="R89" i="4" s="1"/>
  <c r="R91" i="4" s="1"/>
  <c r="R95" i="4" s="1"/>
  <c r="R111" i="4" s="1"/>
  <c r="AR113" i="4"/>
  <c r="AR81" i="4" a="1"/>
  <c r="AR81" i="4" s="1"/>
  <c r="AR83" i="4" s="1"/>
  <c r="O89" i="4" a="1"/>
  <c r="O89" i="4" s="1"/>
  <c r="O91" i="4" s="1"/>
  <c r="O95" i="4" s="1"/>
  <c r="O111" i="4" s="1"/>
  <c r="T40" i="4"/>
  <c r="T43" i="4" s="1"/>
  <c r="T44" i="4" s="1"/>
  <c r="T93" i="4" s="1"/>
  <c r="AI40" i="4"/>
  <c r="AI113" i="4" s="1"/>
  <c r="AI115" i="4" s="1"/>
  <c r="AS113" i="4"/>
  <c r="AB114" i="4"/>
  <c r="AS81" i="4" a="1"/>
  <c r="AS81" i="4" s="1"/>
  <c r="AS83" i="4" s="1"/>
  <c r="AN40" i="4"/>
  <c r="AN89" i="4" s="1" a="1"/>
  <c r="AN89" i="4" s="1"/>
  <c r="AN91" i="4" s="1"/>
  <c r="AN95" i="4" s="1"/>
  <c r="AS89" i="4" a="1"/>
  <c r="AS89" i="4" s="1"/>
  <c r="AS91" i="4" s="1"/>
  <c r="AS95" i="4" s="1"/>
  <c r="AS111" i="4" s="1"/>
  <c r="AS126" i="4" s="1"/>
  <c r="AA113" i="4"/>
  <c r="Z40" i="4"/>
  <c r="Z81" i="4" s="1" a="1"/>
  <c r="Z81" i="4" s="1"/>
  <c r="Z83" i="4" s="1"/>
  <c r="V40" i="4"/>
  <c r="V113" i="4" s="1"/>
  <c r="V115" i="4" s="1"/>
  <c r="V127" i="4" s="1"/>
  <c r="AT114" i="4"/>
  <c r="L40" i="4"/>
  <c r="O81" i="4" a="1"/>
  <c r="O81" i="4" s="1"/>
  <c r="O83" i="4" s="1"/>
  <c r="AL115" i="4"/>
  <c r="AH114" i="4"/>
  <c r="H158" i="18"/>
  <c r="H160" i="18" s="1"/>
  <c r="X158" i="18"/>
  <c r="X160" i="18" s="1"/>
  <c r="AA158" i="18"/>
  <c r="AA160" i="18" s="1"/>
  <c r="AD158" i="18"/>
  <c r="AD160" i="18" s="1"/>
  <c r="Q158" i="18"/>
  <c r="Q160" i="18" s="1"/>
  <c r="O158" i="18"/>
  <c r="O160" i="18" s="1"/>
  <c r="V158" i="18"/>
  <c r="V160" i="18" s="1"/>
  <c r="AC158" i="18"/>
  <c r="AC160" i="18" s="1"/>
  <c r="AJ158" i="18"/>
  <c r="AJ160" i="18" s="1"/>
  <c r="Z152" i="18"/>
  <c r="Z154" i="18" s="1"/>
  <c r="G152" i="18"/>
  <c r="I152" i="18"/>
  <c r="I154" i="18" s="1"/>
  <c r="K158" i="18"/>
  <c r="K160" i="18" s="1"/>
  <c r="N158" i="18"/>
  <c r="N160" i="18" s="1"/>
  <c r="Y158" i="18"/>
  <c r="Y160" i="18" s="1"/>
  <c r="L158" i="18"/>
  <c r="L160" i="18" s="1"/>
  <c r="U201" i="18" a="1"/>
  <c r="U201" i="18" s="1"/>
  <c r="AB152" i="18"/>
  <c r="AB154" i="18" s="1"/>
  <c r="J158" i="18"/>
  <c r="J160" i="18" s="1"/>
  <c r="G158" i="18"/>
  <c r="W158" i="18"/>
  <c r="W160" i="18" s="1"/>
  <c r="Z158" i="18"/>
  <c r="Z160" i="18" s="1"/>
  <c r="T158" i="18"/>
  <c r="T160" i="18" s="1"/>
  <c r="S158" i="18"/>
  <c r="S160" i="18" s="1"/>
  <c r="I158" i="18"/>
  <c r="I160" i="18" s="1"/>
  <c r="AI158" i="18"/>
  <c r="AI160" i="18" s="1"/>
  <c r="E197" i="18"/>
  <c r="AF158" i="18"/>
  <c r="AF160" i="18" s="1"/>
  <c r="AE158" i="18"/>
  <c r="AE160" i="18" s="1"/>
  <c r="U158" i="18"/>
  <c r="U160" i="18" s="1"/>
  <c r="P158" i="18"/>
  <c r="P160" i="18" s="1"/>
  <c r="U179" i="18"/>
  <c r="E179" i="18" s="1"/>
  <c r="E201" i="18"/>
  <c r="M121" i="4"/>
  <c r="M122" i="4" s="1"/>
  <c r="M124" i="4" s="1" a="1"/>
  <c r="M124" i="4" s="1"/>
  <c r="M123" i="4" a="1"/>
  <c r="M123" i="4" s="1"/>
  <c r="AB123" i="4" a="1"/>
  <c r="AB123" i="4" s="1"/>
  <c r="AB121" i="4"/>
  <c r="AB122" i="4" s="1"/>
  <c r="Z123" i="4" a="1"/>
  <c r="Z123" i="4" s="1"/>
  <c r="Z121" i="4"/>
  <c r="Z122" i="4" s="1"/>
  <c r="Z124" i="4" s="1" a="1"/>
  <c r="Z124" i="4" s="1"/>
  <c r="W94" i="4"/>
  <c r="W40" i="4"/>
  <c r="S40" i="4"/>
  <c r="X81" i="4" a="1"/>
  <c r="X81" i="4" s="1"/>
  <c r="X83" i="4" s="1"/>
  <c r="V152" i="18"/>
  <c r="V154" i="18" s="1"/>
  <c r="E81" i="18"/>
  <c r="E93" i="18" s="1"/>
  <c r="E94" i="18" s="1"/>
  <c r="E96" i="18" s="1"/>
  <c r="E98" i="18" s="1"/>
  <c r="E172" i="18"/>
  <c r="AN123" i="4" a="1"/>
  <c r="AN123" i="4" s="1"/>
  <c r="AN124" i="4" a="1"/>
  <c r="AN124" i="4" s="1"/>
  <c r="AN121" i="4"/>
  <c r="AN122" i="4" s="1"/>
  <c r="O123" i="4" a="1"/>
  <c r="O123" i="4" s="1"/>
  <c r="O121" i="4"/>
  <c r="O122" i="4" s="1"/>
  <c r="AA89" i="4" a="1"/>
  <c r="AA89" i="4" s="1"/>
  <c r="AA91" i="4" s="1"/>
  <c r="AA95" i="4" s="1"/>
  <c r="AA96" i="4" s="1"/>
  <c r="AA98" i="4" s="1"/>
  <c r="AA100" i="4" s="1"/>
  <c r="AF89" i="4" a="1"/>
  <c r="AF89" i="4" s="1"/>
  <c r="AF91" i="4" s="1"/>
  <c r="AF95" i="4" s="1"/>
  <c r="U40" i="4"/>
  <c r="E40" i="4"/>
  <c r="AL44" i="4"/>
  <c r="AL93" i="4" s="1"/>
  <c r="N123" i="4" a="1"/>
  <c r="N123" i="4" s="1"/>
  <c r="N121" i="4"/>
  <c r="N122" i="4" s="1"/>
  <c r="N124" i="4" a="1"/>
  <c r="N124" i="4" s="1"/>
  <c r="AK94" i="4"/>
  <c r="AK40" i="4"/>
  <c r="AP113" i="4"/>
  <c r="AP115" i="4" s="1"/>
  <c r="AP127" i="4" s="1"/>
  <c r="I40" i="4"/>
  <c r="I94" i="4"/>
  <c r="O113" i="4"/>
  <c r="AP89" i="4" a="1"/>
  <c r="AP89" i="4" s="1"/>
  <c r="AP91" i="4" s="1"/>
  <c r="AP95" i="4" s="1"/>
  <c r="Q94" i="4"/>
  <c r="Q40" i="4"/>
  <c r="E153" i="18"/>
  <c r="AF152" i="18"/>
  <c r="AF154" i="18" s="1"/>
  <c r="T152" i="18"/>
  <c r="T154" i="18" s="1"/>
  <c r="O152" i="18"/>
  <c r="O154" i="18" s="1"/>
  <c r="X113" i="4"/>
  <c r="J152" i="18"/>
  <c r="J154" i="18" s="1"/>
  <c r="AE152" i="18"/>
  <c r="AE154" i="18" s="1"/>
  <c r="U152" i="18"/>
  <c r="U154" i="18" s="1"/>
  <c r="E89" i="18"/>
  <c r="AD123" i="4" a="1"/>
  <c r="AD123" i="4" s="1"/>
  <c r="AD121" i="4"/>
  <c r="AD122" i="4" s="1"/>
  <c r="AD124" i="4" s="1" a="1"/>
  <c r="AD124" i="4" s="1"/>
  <c r="AK123" i="4" a="1"/>
  <c r="AK123" i="4" s="1"/>
  <c r="AK121" i="4"/>
  <c r="AK122" i="4" s="1"/>
  <c r="AK124" i="4" s="1" a="1"/>
  <c r="AK124" i="4" s="1"/>
  <c r="AF113" i="4"/>
  <c r="AB113" i="4"/>
  <c r="H40" i="4"/>
  <c r="G154" i="18"/>
  <c r="E194" i="18"/>
  <c r="P152" i="18"/>
  <c r="P154" i="18" s="1"/>
  <c r="Y152" i="18"/>
  <c r="Y154" i="18" s="1"/>
  <c r="L152" i="18"/>
  <c r="L154" i="18" s="1"/>
  <c r="AG152" i="18"/>
  <c r="AG154" i="18" s="1"/>
  <c r="AJ152" i="18"/>
  <c r="AJ154" i="18" s="1"/>
  <c r="S121" i="4"/>
  <c r="S122" i="4" s="1"/>
  <c r="S124" i="4" s="1" a="1"/>
  <c r="S124" i="4" s="1"/>
  <c r="S123" i="4" a="1"/>
  <c r="S123" i="4" s="1"/>
  <c r="AB83" i="4"/>
  <c r="J94" i="4"/>
  <c r="J40" i="4"/>
  <c r="AP81" i="4" a="1"/>
  <c r="AP81" i="4" s="1"/>
  <c r="AP83" i="4" s="1"/>
  <c r="E147" i="18"/>
  <c r="G146" i="18"/>
  <c r="X121" i="4"/>
  <c r="X122" i="4" s="1"/>
  <c r="X124" i="4" s="1" a="1"/>
  <c r="X124" i="4" s="1"/>
  <c r="X123" i="4" a="1"/>
  <c r="X123" i="4" s="1"/>
  <c r="I121" i="4"/>
  <c r="I122" i="4" s="1"/>
  <c r="I124" i="4" s="1" a="1"/>
  <c r="I124" i="4" s="1"/>
  <c r="I123" i="4" a="1"/>
  <c r="I123" i="4" s="1"/>
  <c r="G160" i="18"/>
  <c r="AA152" i="18"/>
  <c r="AA154" i="18" s="1"/>
  <c r="E193" i="18"/>
  <c r="AI123" i="4" a="1"/>
  <c r="AI123" i="4" s="1"/>
  <c r="AI121" i="4"/>
  <c r="AI122" i="4" s="1"/>
  <c r="AI124" i="4" s="1" a="1"/>
  <c r="AI124" i="4" s="1"/>
  <c r="S142" i="4"/>
  <c r="R121" i="4"/>
  <c r="R122" i="4" s="1"/>
  <c r="R124" i="4" s="1" a="1"/>
  <c r="R124" i="4" s="1"/>
  <c r="R123" i="4" a="1"/>
  <c r="R123" i="4" s="1"/>
  <c r="Y121" i="4"/>
  <c r="Y122" i="4" s="1"/>
  <c r="Y124" i="4" s="1" a="1"/>
  <c r="Y124" i="4" s="1"/>
  <c r="Y123" i="4" a="1"/>
  <c r="Y123" i="4" s="1"/>
  <c r="X89" i="4" a="1"/>
  <c r="X89" i="4" s="1"/>
  <c r="X91" i="4" s="1"/>
  <c r="X95" i="4" s="1"/>
  <c r="X111" i="4" s="1"/>
  <c r="X126" i="4" s="1"/>
  <c r="AG94" i="4"/>
  <c r="AG40" i="4"/>
  <c r="AD94" i="4"/>
  <c r="AD40" i="4"/>
  <c r="G94" i="4"/>
  <c r="G40" i="4"/>
  <c r="M40" i="4"/>
  <c r="E192" i="18"/>
  <c r="R152" i="18"/>
  <c r="R154" i="18" s="1"/>
  <c r="N152" i="18"/>
  <c r="N154" i="18" s="1"/>
  <c r="H152" i="18"/>
  <c r="H154" i="18" s="1"/>
  <c r="W123" i="4" a="1"/>
  <c r="W123" i="4" s="1"/>
  <c r="W121" i="4"/>
  <c r="W122" i="4" s="1"/>
  <c r="W124" i="4" s="1" a="1"/>
  <c r="W124" i="4" s="1"/>
  <c r="G121" i="4"/>
  <c r="G122" i="4" s="1"/>
  <c r="G124" i="4" s="1" a="1"/>
  <c r="G124" i="4" s="1"/>
  <c r="G123" i="4" a="1"/>
  <c r="G123" i="4" s="1"/>
  <c r="R142" i="4"/>
  <c r="K43" i="4"/>
  <c r="K81" i="4" a="1"/>
  <c r="K81" i="4" s="1"/>
  <c r="K83" i="4" s="1"/>
  <c r="F113" i="4"/>
  <c r="P114" i="4"/>
  <c r="AT89" i="4" a="1"/>
  <c r="AT89" i="4" s="1"/>
  <c r="AT91" i="4" s="1"/>
  <c r="AT95" i="4" s="1"/>
  <c r="AT81" i="4" a="1"/>
  <c r="AT81" i="4" s="1"/>
  <c r="AT83" i="4" s="1"/>
  <c r="AT43" i="4"/>
  <c r="AU89" i="4" a="1"/>
  <c r="AU89" i="4" s="1"/>
  <c r="AU91" i="4" s="1"/>
  <c r="AU95" i="4" s="1"/>
  <c r="AU43" i="4"/>
  <c r="AU81" i="4" a="1"/>
  <c r="AU81" i="4" s="1"/>
  <c r="AU83" i="4" s="1"/>
  <c r="F81" i="4" a="1"/>
  <c r="F81" i="4" s="1"/>
  <c r="F83" i="4" s="1"/>
  <c r="AQ40" i="4"/>
  <c r="AR43" i="4"/>
  <c r="AR89" i="4" a="1"/>
  <c r="AR89" i="4" s="1"/>
  <c r="AR91" i="4" s="1"/>
  <c r="AR95" i="4" s="1"/>
  <c r="AH152" i="18"/>
  <c r="AH154" i="18" s="1"/>
  <c r="AD152" i="18"/>
  <c r="AD154" i="18" s="1"/>
  <c r="E191" i="18"/>
  <c r="X152" i="18"/>
  <c r="X154" i="18" s="1"/>
  <c r="E176" i="18"/>
  <c r="E159" i="18"/>
  <c r="AH158" i="18"/>
  <c r="AH160" i="18" s="1"/>
  <c r="AB158" i="18"/>
  <c r="AB160" i="18" s="1"/>
  <c r="AG158" i="18"/>
  <c r="AG160" i="18" s="1"/>
  <c r="W142" i="4"/>
  <c r="G142" i="4"/>
  <c r="F123" i="4" a="1"/>
  <c r="F123" i="4" s="1"/>
  <c r="F121" i="4"/>
  <c r="F122" i="4" s="1"/>
  <c r="F124" i="4" s="1" a="1"/>
  <c r="F124" i="4" s="1"/>
  <c r="M142" i="4"/>
  <c r="P89" i="4" a="1"/>
  <c r="P89" i="4" s="1"/>
  <c r="P91" i="4" s="1"/>
  <c r="P95" i="4" s="1"/>
  <c r="AF81" i="4" a="1"/>
  <c r="AF81" i="4" s="1"/>
  <c r="AF83" i="4" s="1"/>
  <c r="F89" i="4" a="1"/>
  <c r="F89" i="4" s="1"/>
  <c r="F91" i="4" s="1"/>
  <c r="F95" i="4" s="1"/>
  <c r="F111" i="4" s="1"/>
  <c r="N40" i="4"/>
  <c r="Z113" i="4"/>
  <c r="Z115" i="4" s="1"/>
  <c r="E190" i="18"/>
  <c r="E141" i="18"/>
  <c r="G140" i="18"/>
  <c r="K152" i="18"/>
  <c r="K154" i="18" s="1"/>
  <c r="E198" i="18"/>
  <c r="E196" i="18" s="1"/>
  <c r="U181" i="18"/>
  <c r="E183" i="18" s="1"/>
  <c r="K121" i="4"/>
  <c r="K122" i="4" s="1"/>
  <c r="K124" i="4" s="1" a="1"/>
  <c r="K124" i="4" s="1"/>
  <c r="K123" i="4" a="1"/>
  <c r="K123" i="4" s="1"/>
  <c r="F142" i="4"/>
  <c r="AM121" i="4"/>
  <c r="AM122" i="4" s="1"/>
  <c r="AM124" i="4" a="1"/>
  <c r="AM124" i="4" s="1"/>
  <c r="AM123" i="4" a="1"/>
  <c r="AM123" i="4" s="1"/>
  <c r="AL123" i="4" a="1"/>
  <c r="AL123" i="4" s="1"/>
  <c r="AL121" i="4"/>
  <c r="AL122" i="4" s="1"/>
  <c r="AL124" i="4" s="1" a="1"/>
  <c r="AL124" i="4" s="1"/>
  <c r="P81" i="4" a="1"/>
  <c r="P81" i="4" s="1"/>
  <c r="P83" i="4" s="1"/>
  <c r="AH94" i="4"/>
  <c r="AH40" i="4"/>
  <c r="Y113" i="4"/>
  <c r="AJ40" i="4"/>
  <c r="AC94" i="4"/>
  <c r="AC40" i="4"/>
  <c r="AT113" i="4"/>
  <c r="AE40" i="4"/>
  <c r="AA81" i="4" l="1" a="1"/>
  <c r="AA81" i="4" s="1"/>
  <c r="AA83" i="4" s="1"/>
  <c r="Y115" i="4"/>
  <c r="F115" i="4"/>
  <c r="AI127" i="4"/>
  <c r="AU115" i="4"/>
  <c r="AU127" i="4" s="1"/>
  <c r="AF115" i="4"/>
  <c r="AF127" i="4" s="1"/>
  <c r="AL96" i="4"/>
  <c r="AL98" i="4" s="1"/>
  <c r="AL100" i="4" s="1"/>
  <c r="T81" i="4" a="1"/>
  <c r="T81" i="4" s="1"/>
  <c r="T83" i="4" s="1"/>
  <c r="AA115" i="4"/>
  <c r="AA127" i="4" s="1"/>
  <c r="AM115" i="4"/>
  <c r="AM127" i="4" s="1"/>
  <c r="AO89" i="4" a="1"/>
  <c r="AO89" i="4" s="1"/>
  <c r="AO91" i="4" s="1"/>
  <c r="AO95" i="4" s="1"/>
  <c r="AO111" i="4" s="1"/>
  <c r="AO126" i="4" s="1"/>
  <c r="P113" i="4"/>
  <c r="P115" i="4" s="1"/>
  <c r="P127" i="4" s="1"/>
  <c r="AS115" i="4"/>
  <c r="AS127" i="4" s="1"/>
  <c r="O115" i="4"/>
  <c r="AB96" i="4"/>
  <c r="AB98" i="4" s="1"/>
  <c r="AB100" i="4" s="1"/>
  <c r="F126" i="4"/>
  <c r="AO113" i="4"/>
  <c r="AO115" i="4" s="1"/>
  <c r="AO127" i="4" s="1"/>
  <c r="Y81" i="4" a="1"/>
  <c r="Y81" i="4" s="1"/>
  <c r="Y83" i="4" s="1"/>
  <c r="AI89" i="4" a="1"/>
  <c r="AI89" i="4" s="1"/>
  <c r="AI91" i="4" s="1"/>
  <c r="AI95" i="4" s="1"/>
  <c r="AR115" i="4"/>
  <c r="AR127" i="4" s="1"/>
  <c r="AO81" i="4" a="1"/>
  <c r="AO81" i="4" s="1"/>
  <c r="AO83" i="4" s="1"/>
  <c r="Y96" i="4"/>
  <c r="Y98" i="4" s="1"/>
  <c r="Y100" i="4" s="1"/>
  <c r="AL127" i="4"/>
  <c r="X115" i="4"/>
  <c r="X127" i="4" s="1"/>
  <c r="R127" i="4"/>
  <c r="AB126" i="4"/>
  <c r="T89" i="4" a="1"/>
  <c r="T89" i="4" s="1"/>
  <c r="T91" i="4" s="1"/>
  <c r="T95" i="4" s="1"/>
  <c r="T96" i="4" s="1"/>
  <c r="T98" i="4" s="1"/>
  <c r="T100" i="4" s="1"/>
  <c r="AI81" i="4" a="1"/>
  <c r="AI81" i="4" s="1"/>
  <c r="AI83" i="4" s="1"/>
  <c r="V43" i="4"/>
  <c r="V44" i="4" s="1"/>
  <c r="V93" i="4" s="1"/>
  <c r="AT115" i="4"/>
  <c r="AT127" i="4" s="1"/>
  <c r="AB115" i="4"/>
  <c r="V81" i="4" a="1"/>
  <c r="V81" i="4" s="1"/>
  <c r="V83" i="4" s="1"/>
  <c r="T113" i="4"/>
  <c r="T115" i="4" s="1"/>
  <c r="T127" i="4" s="1"/>
  <c r="AN81" i="4" a="1"/>
  <c r="AN81" i="4" s="1"/>
  <c r="AN83" i="4" s="1"/>
  <c r="V89" i="4" a="1"/>
  <c r="V89" i="4" s="1"/>
  <c r="V91" i="4" s="1"/>
  <c r="V95" i="4" s="1"/>
  <c r="AI43" i="4"/>
  <c r="AI44" i="4" s="1"/>
  <c r="AI93" i="4" s="1"/>
  <c r="AB124" i="4" a="1"/>
  <c r="AB124" i="4" s="1"/>
  <c r="L43" i="4"/>
  <c r="L44" i="4" s="1"/>
  <c r="L93" i="4" s="1"/>
  <c r="L89" i="4" a="1"/>
  <c r="L89" i="4" s="1"/>
  <c r="L91" i="4" s="1"/>
  <c r="L95" i="4" s="1"/>
  <c r="O126" i="4"/>
  <c r="Z43" i="4"/>
  <c r="Z89" i="4" a="1"/>
  <c r="Z89" i="4" s="1"/>
  <c r="Z91" i="4" s="1"/>
  <c r="Z95" i="4" s="1"/>
  <c r="O96" i="4"/>
  <c r="O98" i="4" s="1"/>
  <c r="O100" i="4" s="1"/>
  <c r="AS96" i="4"/>
  <c r="AS98" i="4" s="1"/>
  <c r="AS100" i="4" s="1"/>
  <c r="AA111" i="4"/>
  <c r="AA126" i="4" s="1"/>
  <c r="L113" i="4"/>
  <c r="L115" i="4" s="1"/>
  <c r="L127" i="4" s="1"/>
  <c r="R96" i="4"/>
  <c r="R98" i="4" s="1"/>
  <c r="R100" i="4" s="1"/>
  <c r="AN43" i="4"/>
  <c r="AN44" i="4" s="1"/>
  <c r="AN93" i="4" s="1"/>
  <c r="AN96" i="4" s="1"/>
  <c r="AN98" i="4" s="1"/>
  <c r="AN100" i="4" s="1"/>
  <c r="AN113" i="4"/>
  <c r="AN115" i="4" s="1"/>
  <c r="AN127" i="4" s="1"/>
  <c r="L81" i="4" a="1"/>
  <c r="L81" i="4" s="1"/>
  <c r="L83" i="4" s="1"/>
  <c r="Y126" i="4"/>
  <c r="AM126" i="4"/>
  <c r="AM96" i="4"/>
  <c r="AM98" i="4" s="1"/>
  <c r="AM100" i="4" s="1"/>
  <c r="E189" i="18"/>
  <c r="E112" i="18"/>
  <c r="E121" i="18" s="1"/>
  <c r="AF111" i="4"/>
  <c r="AF126" i="4" s="1"/>
  <c r="AF96" i="4"/>
  <c r="AF98" i="4" s="1"/>
  <c r="AF100" i="4" s="1"/>
  <c r="AP96" i="4"/>
  <c r="AP98" i="4" s="1"/>
  <c r="AP100" i="4" s="1"/>
  <c r="AP111" i="4"/>
  <c r="AP126" i="4" s="1"/>
  <c r="P111" i="4"/>
  <c r="P126" i="4" s="1"/>
  <c r="P96" i="4"/>
  <c r="P98" i="4" s="1"/>
  <c r="P100" i="4" s="1"/>
  <c r="AD43" i="4"/>
  <c r="AD89" i="4" a="1"/>
  <c r="AD89" i="4" s="1"/>
  <c r="AD91" i="4" s="1"/>
  <c r="AD95" i="4" s="1"/>
  <c r="AD81" i="4" a="1"/>
  <c r="AD81" i="4" s="1"/>
  <c r="AD83" i="4" s="1"/>
  <c r="AD113" i="4"/>
  <c r="AD115" i="4" s="1"/>
  <c r="AD127" i="4" s="1"/>
  <c r="F96" i="4"/>
  <c r="F98" i="4" s="1"/>
  <c r="F100" i="4" s="1"/>
  <c r="AL126" i="4"/>
  <c r="AT111" i="4"/>
  <c r="AT126" i="4" s="1"/>
  <c r="AT44" i="4"/>
  <c r="AT93" i="4" s="1"/>
  <c r="AT96" i="4" s="1"/>
  <c r="AT98" i="4" s="1"/>
  <c r="AT100" i="4" s="1"/>
  <c r="AR44" i="4"/>
  <c r="AR93" i="4" s="1"/>
  <c r="AR96" i="4" s="1"/>
  <c r="AR98" i="4" s="1"/>
  <c r="AR100" i="4" s="1"/>
  <c r="AR111" i="4"/>
  <c r="AR126" i="4" s="1"/>
  <c r="R126" i="4"/>
  <c r="S43" i="4"/>
  <c r="S81" i="4" a="1"/>
  <c r="S81" i="4" s="1"/>
  <c r="S83" i="4" s="1"/>
  <c r="S89" i="4" a="1"/>
  <c r="S89" i="4" s="1"/>
  <c r="S91" i="4" s="1"/>
  <c r="S95" i="4" s="1"/>
  <c r="S113" i="4"/>
  <c r="S115" i="4" s="1"/>
  <c r="S127" i="4" s="1"/>
  <c r="AU44" i="4"/>
  <c r="AU93" i="4" s="1"/>
  <c r="AU96" i="4" s="1"/>
  <c r="AU98" i="4" s="1"/>
  <c r="AU100" i="4" s="1"/>
  <c r="AU111" i="4"/>
  <c r="AU126" i="4" s="1"/>
  <c r="U43" i="4"/>
  <c r="U113" i="4"/>
  <c r="U115" i="4" s="1"/>
  <c r="U127" i="4" s="1"/>
  <c r="U89" i="4" a="1"/>
  <c r="U89" i="4" s="1"/>
  <c r="U91" i="4" s="1"/>
  <c r="U95" i="4" s="1"/>
  <c r="U81" i="4" a="1"/>
  <c r="U81" i="4" s="1"/>
  <c r="U83" i="4" s="1"/>
  <c r="E181" i="18"/>
  <c r="O124" i="4" a="1"/>
  <c r="O124" i="4" s="1"/>
  <c r="O127" i="4" s="1"/>
  <c r="W43" i="4"/>
  <c r="W81" i="4" a="1"/>
  <c r="W81" i="4" s="1"/>
  <c r="W83" i="4" s="1"/>
  <c r="W89" i="4" a="1"/>
  <c r="W89" i="4" s="1"/>
  <c r="W91" i="4" s="1"/>
  <c r="W95" i="4" s="1"/>
  <c r="W113" i="4"/>
  <c r="W115" i="4" s="1"/>
  <c r="W127" i="4" s="1"/>
  <c r="M43" i="4"/>
  <c r="M113" i="4"/>
  <c r="M115" i="4" s="1"/>
  <c r="M127" i="4" s="1"/>
  <c r="M89" i="4" a="1"/>
  <c r="M89" i="4" s="1"/>
  <c r="M91" i="4" s="1"/>
  <c r="M95" i="4" s="1"/>
  <c r="M81" i="4" a="1"/>
  <c r="M81" i="4" s="1"/>
  <c r="M83" i="4" s="1"/>
  <c r="Z127" i="4"/>
  <c r="AC43" i="4"/>
  <c r="AC113" i="4"/>
  <c r="AC115" i="4" s="1"/>
  <c r="AC127" i="4" s="1"/>
  <c r="AC81" i="4" a="1"/>
  <c r="AC81" i="4" s="1"/>
  <c r="AC83" i="4" s="1"/>
  <c r="AC89" i="4" a="1"/>
  <c r="AC89" i="4" s="1"/>
  <c r="AC91" i="4" s="1"/>
  <c r="AC95" i="4" s="1"/>
  <c r="N43" i="4"/>
  <c r="N89" i="4" a="1"/>
  <c r="N89" i="4" s="1"/>
  <c r="N91" i="4" s="1"/>
  <c r="N95" i="4" s="1"/>
  <c r="N113" i="4"/>
  <c r="N115" i="4" s="1"/>
  <c r="N127" i="4" s="1"/>
  <c r="N81" i="4" a="1"/>
  <c r="N81" i="4" s="1"/>
  <c r="N83" i="4" s="1"/>
  <c r="K44" i="4"/>
  <c r="K93" i="4" s="1"/>
  <c r="K96" i="4" s="1"/>
  <c r="K98" i="4" s="1"/>
  <c r="K100" i="4" s="1"/>
  <c r="K111" i="4"/>
  <c r="K126" i="4" s="1"/>
  <c r="AK43" i="4"/>
  <c r="AK113" i="4"/>
  <c r="AK115" i="4" s="1"/>
  <c r="AK127" i="4" s="1"/>
  <c r="AK81" i="4" a="1"/>
  <c r="AK81" i="4" s="1"/>
  <c r="AK83" i="4" s="1"/>
  <c r="AK89" i="4" a="1"/>
  <c r="AK89" i="4" s="1"/>
  <c r="AK91" i="4" s="1"/>
  <c r="AK95" i="4" s="1"/>
  <c r="T111" i="4"/>
  <c r="T126" i="4" s="1"/>
  <c r="AG43" i="4"/>
  <c r="AG113" i="4"/>
  <c r="AG115" i="4" s="1"/>
  <c r="AG127" i="4" s="1"/>
  <c r="AG81" i="4" a="1"/>
  <c r="AG81" i="4" s="1"/>
  <c r="AG83" i="4" s="1"/>
  <c r="AG89" i="4" a="1"/>
  <c r="AG89" i="4" s="1"/>
  <c r="AG91" i="4" s="1"/>
  <c r="AG95" i="4" s="1"/>
  <c r="Y127" i="4"/>
  <c r="G43" i="4"/>
  <c r="G81" i="4" a="1"/>
  <c r="G81" i="4" s="1"/>
  <c r="G83" i="4" s="1"/>
  <c r="G113" i="4"/>
  <c r="G115" i="4" s="1"/>
  <c r="G127" i="4" s="1"/>
  <c r="G89" i="4" a="1"/>
  <c r="G89" i="4" s="1"/>
  <c r="G91" i="4" s="1"/>
  <c r="G95" i="4" s="1"/>
  <c r="J89" i="4" a="1"/>
  <c r="J89" i="4" s="1"/>
  <c r="J91" i="4" s="1"/>
  <c r="J95" i="4" s="1"/>
  <c r="J81" i="4" a="1"/>
  <c r="J81" i="4" s="1"/>
  <c r="J83" i="4" s="1"/>
  <c r="J43" i="4"/>
  <c r="J113" i="4"/>
  <c r="J115" i="4" s="1"/>
  <c r="J127" i="4" s="1"/>
  <c r="AH89" i="4" a="1"/>
  <c r="AH89" i="4" s="1"/>
  <c r="AH91" i="4" s="1"/>
  <c r="AH95" i="4" s="1"/>
  <c r="AH81" i="4" a="1"/>
  <c r="AH81" i="4" s="1"/>
  <c r="AH83" i="4" s="1"/>
  <c r="AH43" i="4"/>
  <c r="AH113" i="4"/>
  <c r="AH115" i="4" s="1"/>
  <c r="AH127" i="4" s="1"/>
  <c r="K127" i="4"/>
  <c r="X96" i="4"/>
  <c r="X98" i="4" s="1"/>
  <c r="X100" i="4" s="1"/>
  <c r="AQ43" i="4"/>
  <c r="AQ113" i="4"/>
  <c r="AQ115" i="4" s="1"/>
  <c r="AQ127" i="4" s="1"/>
  <c r="AQ81" i="4" a="1"/>
  <c r="AQ81" i="4" s="1"/>
  <c r="AQ83" i="4" s="1"/>
  <c r="AQ89" i="4" a="1"/>
  <c r="AQ89" i="4" s="1"/>
  <c r="AQ91" i="4" s="1"/>
  <c r="AQ95" i="4" s="1"/>
  <c r="I43" i="4"/>
  <c r="I89" i="4" a="1"/>
  <c r="I89" i="4" s="1"/>
  <c r="I91" i="4" s="1"/>
  <c r="I95" i="4" s="1"/>
  <c r="I81" i="4" a="1"/>
  <c r="I81" i="4" s="1"/>
  <c r="I83" i="4" s="1"/>
  <c r="I113" i="4"/>
  <c r="I115" i="4" s="1"/>
  <c r="I127" i="4" s="1"/>
  <c r="E43" i="4"/>
  <c r="E81" i="4" a="1"/>
  <c r="E81" i="4" s="1"/>
  <c r="E83" i="4" s="1"/>
  <c r="E113" i="4"/>
  <c r="E115" i="4" s="1"/>
  <c r="E127" i="4" s="1"/>
  <c r="E89" i="4" a="1"/>
  <c r="E89" i="4" s="1"/>
  <c r="E91" i="4" s="1"/>
  <c r="E95" i="4" s="1"/>
  <c r="AE43" i="4"/>
  <c r="AE113" i="4"/>
  <c r="AE115" i="4" s="1"/>
  <c r="AE127" i="4" s="1"/>
  <c r="AE81" i="4" a="1"/>
  <c r="AE81" i="4" s="1"/>
  <c r="AE83" i="4" s="1"/>
  <c r="AE89" i="4" a="1"/>
  <c r="AE89" i="4" s="1"/>
  <c r="AE91" i="4" s="1"/>
  <c r="AE95" i="4" s="1"/>
  <c r="F127" i="4"/>
  <c r="E155" i="18"/>
  <c r="E122" i="18" s="1"/>
  <c r="AJ43" i="4"/>
  <c r="AJ89" i="4" a="1"/>
  <c r="AJ89" i="4" s="1"/>
  <c r="AJ91" i="4" s="1"/>
  <c r="AJ95" i="4" s="1"/>
  <c r="AJ113" i="4"/>
  <c r="AJ115" i="4" s="1"/>
  <c r="AJ127" i="4" s="1"/>
  <c r="AJ81" i="4" a="1"/>
  <c r="AJ81" i="4" s="1"/>
  <c r="AJ83" i="4" s="1"/>
  <c r="E161" i="18"/>
  <c r="H43" i="4"/>
  <c r="H113" i="4"/>
  <c r="H115" i="4" s="1"/>
  <c r="H127" i="4" s="1"/>
  <c r="H89" i="4" a="1"/>
  <c r="H89" i="4" s="1"/>
  <c r="H91" i="4" s="1"/>
  <c r="H95" i="4" s="1"/>
  <c r="H81" i="4" a="1"/>
  <c r="H81" i="4" s="1"/>
  <c r="H83" i="4" s="1"/>
  <c r="Q43" i="4"/>
  <c r="Q89" i="4" a="1"/>
  <c r="Q89" i="4" s="1"/>
  <c r="Q91" i="4" s="1"/>
  <c r="Q95" i="4" s="1"/>
  <c r="Q81" i="4" a="1"/>
  <c r="Q81" i="4" s="1"/>
  <c r="Q83" i="4" s="1"/>
  <c r="Q113" i="4"/>
  <c r="Q115" i="4" s="1"/>
  <c r="Q127" i="4" s="1"/>
  <c r="AO96" i="4" l="1"/>
  <c r="AO98" i="4" s="1"/>
  <c r="AO100" i="4" s="1"/>
  <c r="AI96" i="4"/>
  <c r="AI98" i="4" s="1"/>
  <c r="AI100" i="4" s="1"/>
  <c r="AI111" i="4"/>
  <c r="AI126" i="4" s="1"/>
  <c r="V111" i="4"/>
  <c r="V126" i="4" s="1"/>
  <c r="AB127" i="4"/>
  <c r="V96" i="4"/>
  <c r="V98" i="4" s="1"/>
  <c r="V100" i="4" s="1"/>
  <c r="L96" i="4"/>
  <c r="L98" i="4" s="1"/>
  <c r="L100" i="4" s="1"/>
  <c r="Z111" i="4"/>
  <c r="Z126" i="4" s="1"/>
  <c r="Z44" i="4"/>
  <c r="Z93" i="4" s="1"/>
  <c r="Z96" i="4" s="1"/>
  <c r="Z98" i="4" s="1"/>
  <c r="Z100" i="4" s="1"/>
  <c r="L111" i="4"/>
  <c r="L126" i="4" s="1"/>
  <c r="AN111" i="4"/>
  <c r="AN126" i="4" s="1"/>
  <c r="W44" i="4"/>
  <c r="W93" i="4" s="1"/>
  <c r="W96" i="4" s="1"/>
  <c r="W98" i="4" s="1"/>
  <c r="W100" i="4" s="1"/>
  <c r="W111" i="4"/>
  <c r="W126" i="4" s="1"/>
  <c r="AC44" i="4"/>
  <c r="AC93" i="4" s="1"/>
  <c r="AC96" i="4" s="1"/>
  <c r="AC98" i="4" s="1"/>
  <c r="AC100" i="4" s="1"/>
  <c r="AC111" i="4"/>
  <c r="AC126" i="4" s="1"/>
  <c r="Q44" i="4"/>
  <c r="Q93" i="4" s="1"/>
  <c r="Q96" i="4" s="1"/>
  <c r="Q98" i="4" s="1"/>
  <c r="Q100" i="4" s="1"/>
  <c r="Q111" i="4"/>
  <c r="Q126" i="4" s="1"/>
  <c r="H111" i="4"/>
  <c r="H126" i="4" s="1"/>
  <c r="H44" i="4"/>
  <c r="H93" i="4" s="1"/>
  <c r="H96" i="4" s="1"/>
  <c r="H98" i="4" s="1"/>
  <c r="H100" i="4" s="1"/>
  <c r="S111" i="4"/>
  <c r="S126" i="4" s="1"/>
  <c r="S44" i="4"/>
  <c r="S93" i="4" s="1"/>
  <c r="S96" i="4" s="1"/>
  <c r="S98" i="4" s="1"/>
  <c r="S100" i="4" s="1"/>
  <c r="AD111" i="4"/>
  <c r="AD126" i="4" s="1"/>
  <c r="AD44" i="4"/>
  <c r="AD93" i="4" s="1"/>
  <c r="AD96" i="4" s="1"/>
  <c r="AD98" i="4" s="1"/>
  <c r="AD100" i="4" s="1"/>
  <c r="AE44" i="4"/>
  <c r="AE93" i="4" s="1"/>
  <c r="AE96" i="4" s="1"/>
  <c r="AE98" i="4" s="1"/>
  <c r="AE100" i="4" s="1"/>
  <c r="AE111" i="4"/>
  <c r="AE126" i="4" s="1"/>
  <c r="AQ44" i="4"/>
  <c r="AQ93" i="4" s="1"/>
  <c r="AQ96" i="4" s="1"/>
  <c r="AQ98" i="4" s="1"/>
  <c r="AQ100" i="4" s="1"/>
  <c r="AQ111" i="4"/>
  <c r="AQ126" i="4" s="1"/>
  <c r="G111" i="4"/>
  <c r="G126" i="4" s="1"/>
  <c r="G44" i="4"/>
  <c r="G93" i="4" s="1"/>
  <c r="G96" i="4" s="1"/>
  <c r="G98" i="4" s="1"/>
  <c r="G100" i="4" s="1"/>
  <c r="E111" i="4"/>
  <c r="E126" i="4" s="1"/>
  <c r="E44" i="4"/>
  <c r="E93" i="4" s="1"/>
  <c r="E96" i="4" s="1"/>
  <c r="E98" i="4" s="1"/>
  <c r="E100" i="4" s="1"/>
  <c r="AH44" i="4"/>
  <c r="AH93" i="4" s="1"/>
  <c r="AH96" i="4" s="1"/>
  <c r="AH98" i="4" s="1"/>
  <c r="AH100" i="4" s="1"/>
  <c r="AH111" i="4"/>
  <c r="AH126" i="4" s="1"/>
  <c r="U44" i="4"/>
  <c r="U93" i="4" s="1"/>
  <c r="U96" i="4" s="1"/>
  <c r="U98" i="4" s="1"/>
  <c r="U100" i="4" s="1"/>
  <c r="U111" i="4"/>
  <c r="U126" i="4" s="1"/>
  <c r="I111" i="4"/>
  <c r="I126" i="4" s="1"/>
  <c r="I44" i="4"/>
  <c r="I93" i="4" s="1"/>
  <c r="I96" i="4" s="1"/>
  <c r="I98" i="4" s="1"/>
  <c r="I100" i="4" s="1"/>
  <c r="M111" i="4"/>
  <c r="M126" i="4" s="1"/>
  <c r="M44" i="4"/>
  <c r="M93" i="4" s="1"/>
  <c r="M96" i="4" s="1"/>
  <c r="M98" i="4" s="1"/>
  <c r="M100" i="4" s="1"/>
  <c r="J44" i="4"/>
  <c r="J93" i="4" s="1"/>
  <c r="J96" i="4" s="1"/>
  <c r="J98" i="4" s="1"/>
  <c r="J100" i="4" s="1"/>
  <c r="J111" i="4"/>
  <c r="J126" i="4" s="1"/>
  <c r="AK111" i="4"/>
  <c r="AK126" i="4" s="1"/>
  <c r="AK44" i="4"/>
  <c r="AK93" i="4" s="1"/>
  <c r="AK96" i="4" s="1"/>
  <c r="AK98" i="4" s="1"/>
  <c r="AK100" i="4" s="1"/>
  <c r="AJ111" i="4"/>
  <c r="AJ126" i="4" s="1"/>
  <c r="AJ44" i="4"/>
  <c r="AJ93" i="4" s="1"/>
  <c r="AJ96" i="4" s="1"/>
  <c r="AJ98" i="4" s="1"/>
  <c r="AJ100" i="4" s="1"/>
  <c r="N44" i="4"/>
  <c r="N93" i="4" s="1"/>
  <c r="N96" i="4" s="1"/>
  <c r="N98" i="4" s="1"/>
  <c r="N100" i="4" s="1"/>
  <c r="N111" i="4"/>
  <c r="N126" i="4" s="1"/>
  <c r="AG111" i="4"/>
  <c r="AG126" i="4" s="1"/>
  <c r="AG44" i="4"/>
  <c r="AG93" i="4" s="1"/>
  <c r="AG96" i="4" s="1"/>
  <c r="AG98" i="4" s="1"/>
  <c r="AG10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<sst xmlns="http://schemas.openxmlformats.org/spreadsheetml/2006/main" count="3297" uniqueCount="1359">
  <si>
    <t>The Economics of Restoring Nature in Britain</t>
  </si>
  <si>
    <t>Direct Maintenance Cost</t>
  </si>
  <si>
    <t xml:space="preserve">Total Direct Cost </t>
  </si>
  <si>
    <t>Delivery Mechanism</t>
  </si>
  <si>
    <t>Primary Environmental Outcome</t>
  </si>
  <si>
    <t>Restoration</t>
  </si>
  <si>
    <t>Biodiversity Net Gain</t>
  </si>
  <si>
    <t>Outcome Unit</t>
  </si>
  <si>
    <t>Evidence Base</t>
  </si>
  <si>
    <t xml:space="preserve">Development Cost </t>
  </si>
  <si>
    <t>Timeframe</t>
  </si>
  <si>
    <t>Grade 1</t>
  </si>
  <si>
    <t>Grade 2</t>
  </si>
  <si>
    <t>Grade 4</t>
  </si>
  <si>
    <t>Grade 5</t>
  </si>
  <si>
    <t>Grade 3a</t>
  </si>
  <si>
    <t>Grade 3b</t>
  </si>
  <si>
    <t>Scale</t>
  </si>
  <si>
    <t>Unit</t>
  </si>
  <si>
    <t>Hectares</t>
  </si>
  <si>
    <t>Direct Capital Cost</t>
  </si>
  <si>
    <t>Full project scale</t>
  </si>
  <si>
    <t xml:space="preserve">Financing </t>
  </si>
  <si>
    <t>Opportunity Cost</t>
  </si>
  <si>
    <t>Source of finance</t>
  </si>
  <si>
    <t>Cashflow</t>
  </si>
  <si>
    <t>How is the development phase financed?</t>
  </si>
  <si>
    <t>How is the capital cost financed?</t>
  </si>
  <si>
    <t>How is the opportunity cost financed?</t>
  </si>
  <si>
    <t>N/A</t>
  </si>
  <si>
    <t>Project Profile</t>
  </si>
  <si>
    <t>Source of Finance</t>
  </si>
  <si>
    <t>Cost of finance</t>
  </si>
  <si>
    <t xml:space="preserve">Development finance cost </t>
  </si>
  <si>
    <t xml:space="preserve">Capital finance cost </t>
  </si>
  <si>
    <t xml:space="preserve">Maintenance finance cost </t>
  </si>
  <si>
    <t xml:space="preserve">Opportunity finance cost </t>
  </si>
  <si>
    <t>Total finance cost</t>
  </si>
  <si>
    <t>Private finance - target annualised rate of return</t>
  </si>
  <si>
    <t>Total Cost</t>
  </si>
  <si>
    <t>Direct Costs</t>
  </si>
  <si>
    <t>Kilometres</t>
  </si>
  <si>
    <t>Other Units</t>
  </si>
  <si>
    <t>Project Lifespan</t>
  </si>
  <si>
    <t>Carbon Market</t>
  </si>
  <si>
    <t>Other</t>
  </si>
  <si>
    <t>Type of opportunity cost</t>
  </si>
  <si>
    <t>Foregone income from farming</t>
  </si>
  <si>
    <t>What is the opportunity cost?</t>
  </si>
  <si>
    <t>What is the land grade? (if farming)</t>
  </si>
  <si>
    <t>Total Opportunity Cost per project</t>
  </si>
  <si>
    <t>Foregone Farming Income per Project over Project Lifespan</t>
  </si>
  <si>
    <t>Annualised Farming Income per Project</t>
  </si>
  <si>
    <t>Annualised Direct Maintenance Cost</t>
  </si>
  <si>
    <t xml:space="preserve">Activity </t>
  </si>
  <si>
    <t>Protection</t>
  </si>
  <si>
    <t>Protection or Restoration?</t>
  </si>
  <si>
    <t xml:space="preserve">Nature Protection or Restoration? </t>
  </si>
  <si>
    <t xml:space="preserve">ELMS 1: Sustainable Farming Incentive </t>
  </si>
  <si>
    <t>Nutrient Neutrality</t>
  </si>
  <si>
    <t>Scottish Forestry Grant Scheme</t>
  </si>
  <si>
    <t>Scottish Peatland ACTION</t>
  </si>
  <si>
    <t>ELMS 2: Countryside Stewardship +</t>
  </si>
  <si>
    <t xml:space="preserve">ELMS 3: Landscape Recovery </t>
  </si>
  <si>
    <t>Scottish Nature Restoration Fund</t>
  </si>
  <si>
    <t>Habitats and Species Regulations 2017</t>
  </si>
  <si>
    <t>Suitable Alternative Natural Greenspace (SANG)</t>
  </si>
  <si>
    <t>Scottish Agri-Environment Climate Scheme</t>
  </si>
  <si>
    <t>Carbon Removal</t>
  </si>
  <si>
    <t>Indicates if the project aims to safeguard existing natural features (protection) or revive damaged ecosystems (restoration).</t>
  </si>
  <si>
    <t>The expected duration over which the project operates and delivers benefits, depending on length of environmental commitments.</t>
  </si>
  <si>
    <t>Main source of financial support - could be government funding scheme or privately financed.</t>
  </si>
  <si>
    <t>The main ecological benefit that the project will deliver, based on DEFRA's environmental outcomes reporting framework.</t>
  </si>
  <si>
    <t>Unit for measuring the environmental outcome..</t>
  </si>
  <si>
    <t>Specific nature project.</t>
  </si>
  <si>
    <t>Upfront costs for planning, surveys, environmental impact assessments (EIAs), permissions, or preparatory work before main implementation.</t>
  </si>
  <si>
    <t>One-time expenditure on physical works or assets, such as planting trees, ground preparation, fencing, or infrastructure for the project.</t>
  </si>
  <si>
    <t>The yearly equivalent cost of ongoing upkeep (e.g., weeding, protection, monitoring) spread evenly over the project lifespan.</t>
  </si>
  <si>
    <t>Total undiscounted cost of all maintenance activities required across the full project lifespan.</t>
  </si>
  <si>
    <t>The expected yearly compounded return that private investors (e.g., funds or companies) seek when providing capital for the project, reflecting risk and opportunity.</t>
  </si>
  <si>
    <t>The method or source of funding used specifically for the upfront planning, surveys, and preparation stage before main works begin.</t>
  </si>
  <si>
    <t>The funding mechanism for the one-time major implementation expenses (e.g., planting, infrastructure).</t>
  </si>
  <si>
    <t>The source of ongoing funding to cover long-term upkeep, monitoring, and management activities.</t>
  </si>
  <si>
    <t>How the economic trade-off (e.g., lost farming income) is compensated or covered, such as through grants, payments, or project revenues.</t>
  </si>
  <si>
    <t>The additional cost of financing (e.g., interest or required return) applied to the development phase, expressed per unit (e.g., per hectare).</t>
  </si>
  <si>
    <t>The financing cost (e.g., cost of capital) attributable to the direct capital works, standardised per unit.</t>
  </si>
  <si>
    <t>The financing cost associated with ongoing maintenance obligations, per unit.</t>
  </si>
  <si>
    <t>The financing cost or imputed interest on the opportunity cost of land use change, per unit.</t>
  </si>
  <si>
    <t>The sum of all financing-related costs (across development, capital, maintenance, and opportunity) per unit.</t>
  </si>
  <si>
    <t>The complete cost for the entire project scale, including all direct, opportunity, and financing elements over the lifespan.</t>
  </si>
  <si>
    <t>The overall cost divided by the quantity of primary outcome delivered (e.g., £ per tCO₂e or per hectare equivalent), for cost-effectiveness comparison.</t>
  </si>
  <si>
    <t>Sum of all direct expenses (development + capital + maintenance) for the entire project over its lifespan.</t>
  </si>
  <si>
    <t>Full opportunity cost for the entire project, reflecting the economic trade-off of dedicating the land to nature rather than infrastructure or food production.</t>
  </si>
  <si>
    <t>D5: Conservation status of our native species D6: Relative abundance and distribution of priority species in England</t>
  </si>
  <si>
    <t>B1: Pollution loads entering waters (nutrients, chemicals) B3: State of the water environment (ecology + chemistry)</t>
  </si>
  <si>
    <t>D1: Quantity, quality and connectivity of habitats D2: Extent and condition of protected sites – land, water and sea</t>
  </si>
  <si>
    <t>A2: Emissions of greenhouse gases from natural resources (land use, land-use change, forestry – LULUCF)</t>
  </si>
  <si>
    <t>A2: Emissions of greenhouse gases from natural resources (avoids via protection/restoration preventing emissions)</t>
  </si>
  <si>
    <t>tCO₂e avoided</t>
  </si>
  <si>
    <t>D2: Extent and condition of protected sites – land, water and sea</t>
  </si>
  <si>
    <t>D: Reduced risk of harm from environmental hazards (specific indicator under this theme, e.g., flood/coastal risk metrics)</t>
  </si>
  <si>
    <t>Specific peat indicator under Mitigating and adapting to climate change (e.g., peatland restoration extent/condition) Links to carbon in A2</t>
  </si>
  <si>
    <t>tCO₂e removed</t>
  </si>
  <si>
    <t>Both</t>
  </si>
  <si>
    <t>Hectares restored</t>
  </si>
  <si>
    <t>Hedgerow Creation</t>
  </si>
  <si>
    <t>Peatland Condition</t>
  </si>
  <si>
    <t>Riverbank Restoration</t>
  </si>
  <si>
    <t>Primary Environmental outcome units</t>
  </si>
  <si>
    <t>Top-Level Category</t>
  </si>
  <si>
    <t>Description</t>
  </si>
  <si>
    <t>Default Scale Units</t>
  </si>
  <si>
    <t>Spatial</t>
  </si>
  <si>
    <t>Activity Category</t>
  </si>
  <si>
    <t>Input Scale Units</t>
  </si>
  <si>
    <t>Flooding &amp; Coastal Erosion Risk</t>
  </si>
  <si>
    <t>Describe your quantification of outcomes</t>
  </si>
  <si>
    <t>Opportunity cost type</t>
  </si>
  <si>
    <t>Minimal opportunity cost</t>
  </si>
  <si>
    <t xml:space="preserve">Foregone income from building rental </t>
  </si>
  <si>
    <t>Per Project</t>
  </si>
  <si>
    <t>Assumed private cost of capital over base rate</t>
  </si>
  <si>
    <t>For example, Site occupancy rates provide a standardized, cost-effective outcome metric for tracking project impacts across many UK protected and priority species (e.g., those on Section 41 lists or European Protected Species). This measures the probability (or percentage) of sites—such as ponds, roosts, woodland patches, or transect segments—being occupied by the target species, corrected for imperfect detection via repeatable surveys (e.g., eDNA, acoustics, cameras, or transects). It enables clear before-after or with-without comparisons, supporting £ per outcome calculations (e.g., £ per percentage point occupancy gain or per site colonized). Examples include: great crested newts (pond occupancy % in compensation areas under District Level Licensing); bats (roost occupancy or foraging site use via detector transects); red squirrels (patch occupancy via hair tubes or cameras in recovering woodlands); hazel dormouse (woodland patch occupancy via nesting tubes); water vole (burrow or latrine occupancy along waterways); otter (hol/t territory occupancy via spraints/signs); and rare reptiles like slow worms or sand lizards (refugia or transect occupancy). This approach works well for cryptic, low-density species common in planning/mitigation contexts.</t>
  </si>
  <si>
    <t>H1: Abatement of the number of invasive non-native species entering and establishing against a baseline</t>
  </si>
  <si>
    <t>The economic value of the next-best alternative use of the land that is forgone by committing it to the nature project (e.g., continued farming, residential/commercial development, or other productive uses).</t>
  </si>
  <si>
    <t>Brief summary of the main forgone uses and their estimated economic value (e.g., lost agricultural profit, delayed housing delivery, or reduced rental income).</t>
  </si>
  <si>
    <t>Agricultural Land Classification (ALC) grade in England/Wales (1–5, with 1 = excellent/high productivity; 5 = very poor/severe limitations).</t>
  </si>
  <si>
    <t>Average yearly farming profit or net income per hectare that would have been earned under the best alternative agricultural use (based on grade, region, and recent data; e.g., £/ha from Defra/Farm Business Survey benchmarks).</t>
  </si>
  <si>
    <t>Total annualised foregone farming income across the full project area (scale × per-hectare value).</t>
  </si>
  <si>
    <t>Total undiscounted farming income lost over the entire project duration due to land-use change (annualised value × lifespan in years).</t>
  </si>
  <si>
    <t>Type of Outcome Unit</t>
  </si>
  <si>
    <t>Absolute # of units to be delivered, over full project lifespan</t>
  </si>
  <si>
    <t>Absolute Number (#)</t>
  </si>
  <si>
    <t>Km restored</t>
  </si>
  <si>
    <t>Hectares at lower risk</t>
  </si>
  <si>
    <t>Project Scale, in terms of Input Units</t>
  </si>
  <si>
    <t>English Woodland Creation Offer</t>
  </si>
  <si>
    <t>(in real terms)</t>
  </si>
  <si>
    <t xml:space="preserve">When we plant the trees,the landowner will need to cease food production on the area </t>
  </si>
  <si>
    <t>UK Gilt Tenors</t>
  </si>
  <si>
    <t>UK Gilt rates (real)</t>
  </si>
  <si>
    <t>Assumed private financing rate (real)</t>
  </si>
  <si>
    <t>https://giltsyield.com/bond/inflation/</t>
  </si>
  <si>
    <t>For publicly funded costs, I apply the HM Treasury Social Time Preference Rate of 3.5% real (Green Book 2022) as a proxy for the opportunity cost of public capital over the project lifespan. This is not a financing cost in the accounting sense - the Green Book explicitly does not apply financing charges to public expenditure - but rather represents the social value of resources foregone by committing public funds to this project rather than alternative uses. I apply it to ensure comparability with privately financed projects, which carry explicit financing costs at higher rates.</t>
  </si>
  <si>
    <t xml:space="preserve">HM Treasury Social Time Preference Rate of 3.5% real (Green Book 2022) </t>
  </si>
  <si>
    <t>Total Direct cost per project</t>
  </si>
  <si>
    <t>Total Opportunity cost per project</t>
  </si>
  <si>
    <t>Total Financing cost per project</t>
  </si>
  <si>
    <t>Fully Loaded cost per project</t>
  </si>
  <si>
    <t>Woodland creation on the uplands, using BAU gov grants only.</t>
  </si>
  <si>
    <t>Will finance be repaid annually or in a lump sum at the end of the project?</t>
  </si>
  <si>
    <t>Repayment Approach</t>
  </si>
  <si>
    <t>Compounding</t>
  </si>
  <si>
    <t>COMPOUNDING</t>
  </si>
  <si>
    <t>Evaluation of Outcome Unit</t>
  </si>
  <si>
    <t>Cost per Km restored</t>
  </si>
  <si>
    <t>Cost per Km restored / created</t>
  </si>
  <si>
    <t>Cost per hectare at lower risk</t>
  </si>
  <si>
    <t>Cost per hectare restored</t>
  </si>
  <si>
    <t>Cost per tCO₂e avoided</t>
  </si>
  <si>
    <t>Cost per tCO₂e removed</t>
  </si>
  <si>
    <t>Wildlife &amp; Countryside Act 1981</t>
  </si>
  <si>
    <t>Soil Condition</t>
  </si>
  <si>
    <t>Yes / NO</t>
  </si>
  <si>
    <t>No</t>
  </si>
  <si>
    <t>Yes</t>
  </si>
  <si>
    <t>Use land grade as a proxy for foregone farming income?</t>
  </si>
  <si>
    <t>Annualised opportunity cost per hectare, if not using land grade as proxy</t>
  </si>
  <si>
    <t>Annualised Foregone Farming Income per hectare, based on land grade</t>
  </si>
  <si>
    <t>Species Protection - Avoided Mortality</t>
  </si>
  <si>
    <t>Cost per avoided mortality</t>
  </si>
  <si>
    <t>Number of years over which maintenance activities will be carried out, typically the project lifespan minus one year to account for the establishment year.</t>
  </si>
  <si>
    <t>Total count of the primary outcome unit expected to be delivered across the entire project lifespan (e.g. 250 tCO₂e removed, 20 hectares created); leave blank if outcome is measured as a relative change.</t>
  </si>
  <si>
    <t>Total count of the secondary outcome unit expected over the full project lifespan; leave blank if the secondary outcome is measured as a relative change.</t>
  </si>
  <si>
    <t>Enter Yes if you want the model to estimate foregone farming income automatically using the land grade lookup table below; enter No if you want to override this with a specific payment rate (e.g. a DEFRA SFI rate) entered in the row below.</t>
  </si>
  <si>
    <t>If you entered No above, enter the annual per-hectare payment rate used as a proxy for foregone income — typically the relevant DEFRA SFI or Countryside Stewardship payment rate, which is calculated on an income-foregone basis. Leave blank if using land grade.</t>
  </si>
  <si>
    <t>Classification of the project by the nature of its physical intervention, used to determine the appropriate opportunity cost category (e.g. Agricultural Land Based - Area, Infrastructure Design Modification, Species Intervention).</t>
  </si>
  <si>
    <t>The unit used to measure the size of the project, which varies by activity type (e.g. hectares for land-based projects, kilometres for linear features, number of units installed for infrastructure interventions).</t>
  </si>
  <si>
    <t>The total size of the project expressed in the input scale units above (e.g. 20 hectares, 1 kilometre, 1 installation).</t>
  </si>
  <si>
    <t>Species Protection - Breeding Success</t>
  </si>
  <si>
    <t>Legislation</t>
  </si>
  <si>
    <t>Explainer</t>
  </si>
  <si>
    <t>European Protected Species (Habitats Regulations 2017 + WCA 1981)</t>
  </si>
  <si>
    <t>Great crested newt</t>
  </si>
  <si>
    <t>Otter</t>
  </si>
  <si>
    <t>Hazel dormouse</t>
  </si>
  <si>
    <t>Water vole</t>
  </si>
  <si>
    <t>Red squirrel</t>
  </si>
  <si>
    <t>Badger</t>
  </si>
  <si>
    <t>Protection of Badgers Act 1992 (dedicated legislation)</t>
  </si>
  <si>
    <t>Peregrine falcon</t>
  </si>
  <si>
    <t>White-tailed eagle</t>
  </si>
  <si>
    <t>Sand lizard</t>
  </si>
  <si>
    <t>Natterjack toad</t>
  </si>
  <si>
    <t>Scottish wildcat</t>
  </si>
  <si>
    <t>Slowworm</t>
  </si>
  <si>
    <t>Common reptiles (adder, grass snake, common lizard)</t>
  </si>
  <si>
    <t>Barn owl</t>
  </si>
  <si>
    <t>Bittern</t>
  </si>
  <si>
    <t>Cirl bunting</t>
  </si>
  <si>
    <t>Distinguished jumping spider</t>
  </si>
  <si>
    <t>White-clawed crayfish</t>
  </si>
  <si>
    <t>European Protected Species (Habitats Regulations 2017)</t>
  </si>
  <si>
    <t>Stag beetle</t>
  </si>
  <si>
    <t>Species Protected</t>
  </si>
  <si>
    <t>Atlantic salmon</t>
  </si>
  <si>
    <t>European Protected Species (Habitats Regulations 2017) + WCA 1981 Sch.5</t>
  </si>
  <si>
    <t>European sturgeon</t>
  </si>
  <si>
    <t>Atlantic sturgeon</t>
  </si>
  <si>
    <t>Sea lamprey</t>
  </si>
  <si>
    <t>River lamprey</t>
  </si>
  <si>
    <t>Brook lamprey</t>
  </si>
  <si>
    <t>Allis shad</t>
  </si>
  <si>
    <t>Twaite shad</t>
  </si>
  <si>
    <t>Vendace</t>
  </si>
  <si>
    <t>Powan / gwyniad / schelly (European whitefish)</t>
  </si>
  <si>
    <t>Arctic charr</t>
  </si>
  <si>
    <t>European eel</t>
  </si>
  <si>
    <t>Basking shark</t>
  </si>
  <si>
    <t>Brown trout (in designated SAC rivers)</t>
  </si>
  <si>
    <t>Habitats Regulations 2017 (where listed as SAC feature)</t>
  </si>
  <si>
    <t>Annual Outcome</t>
  </si>
  <si>
    <t># of avoided mortalities / year</t>
  </si>
  <si>
    <t># of newly restored hectares maintained / year</t>
  </si>
  <si>
    <t># of hectares maintained at lower risk / year</t>
  </si>
  <si>
    <t># of newly restored km maintained / year</t>
  </si>
  <si>
    <t>Cost per hectare restored to favourable condition</t>
  </si>
  <si>
    <t># of newly created hectares maintained / year</t>
  </si>
  <si>
    <t>Cost per hectare of habitat created</t>
  </si>
  <si>
    <t>Normalising Timeframes</t>
  </si>
  <si>
    <t>Current lifespan</t>
  </si>
  <si>
    <t>Pro rata increase / decrease</t>
  </si>
  <si>
    <t>Costs</t>
  </si>
  <si>
    <t xml:space="preserve">Primary outcome </t>
  </si>
  <si>
    <t>Outcome measurement unit</t>
  </si>
  <si>
    <t>Cost description</t>
  </si>
  <si>
    <t>Extended</t>
  </si>
  <si>
    <t>Truncated</t>
  </si>
  <si>
    <t>Extended or Truncated?</t>
  </si>
  <si>
    <t>Unchanged</t>
  </si>
  <si>
    <t xml:space="preserve">Increase / decrease capital cost proportionally? </t>
  </si>
  <si>
    <t>Increase / decrease maintenance cost proportionally?</t>
  </si>
  <si>
    <t>Increase / decrease opportunity cost proportionally?</t>
  </si>
  <si>
    <t>Increase / decrease financing proportionally?</t>
  </si>
  <si>
    <t>Financing commitment period</t>
  </si>
  <si>
    <t>The period over which capital is deployed and at risk — typically the grant term for public funding, or the investor exit horizon for private funding.</t>
  </si>
  <si>
    <t>Environmental Outcome</t>
  </si>
  <si>
    <t>Primary</t>
  </si>
  <si>
    <t>Smooth snake</t>
  </si>
  <si>
    <t>Marsh fritillary butterfly</t>
  </si>
  <si>
    <t>Large blue butterfly</t>
  </si>
  <si>
    <t>Southern damselfly</t>
  </si>
  <si>
    <t>Field cricket</t>
  </si>
  <si>
    <t>Swallowtail butterfly</t>
  </si>
  <si>
    <t>Freshwater pearl mussel</t>
  </si>
  <si>
    <t>Hen harrier</t>
  </si>
  <si>
    <t>Capercaillie</t>
  </si>
  <si>
    <t>Corncrake</t>
  </si>
  <si>
    <t>Curlew</t>
  </si>
  <si>
    <t>Pine marten</t>
  </si>
  <si>
    <t>Grey seal and common seal</t>
  </si>
  <si>
    <t>Conservation of Seals Act 1970 + WCA 1981</t>
  </si>
  <si>
    <t>European Protected Species (Habitats Regulations 2017) + WCA Schedule 5</t>
  </si>
  <si>
    <t>Red kite</t>
  </si>
  <si>
    <t>American mink</t>
  </si>
  <si>
    <t>Wildlife and Countryside Act 1981 Schedule 9 (prohibition on release) + Animal Welfare Act 2006</t>
  </si>
  <si>
    <t>Grey squirrel</t>
  </si>
  <si>
    <t>Wildlife and Countryside Act 1981 Schedule 9</t>
  </si>
  <si>
    <t>Signal crayfish</t>
  </si>
  <si>
    <t>Wildlife and Countryside Act 1981 Schedule 9 + Prohibition of Keeping of Live Fish (Crayfish) Order 1996</t>
  </si>
  <si>
    <t>Ruddy duck</t>
  </si>
  <si>
    <t>Canada goose</t>
  </si>
  <si>
    <t>Rose-ringed parakeet</t>
  </si>
  <si>
    <t>Muntjac deer</t>
  </si>
  <si>
    <t>Chinese mitten crab</t>
  </si>
  <si>
    <t>Topmouth gudgeon</t>
  </si>
  <si>
    <t>Quagga mussel</t>
  </si>
  <si>
    <t>Himalayan balsam</t>
  </si>
  <si>
    <t>Wildlife and Countryside Act 1981 Schedule 9 (England and Wales)</t>
  </si>
  <si>
    <t>Japanese knotweed</t>
  </si>
  <si>
    <t>Wildlife and Countryside Act 1981 Schedule 9 + Environmental Protection Act 1990 (controlled waste)</t>
  </si>
  <si>
    <t>Rhododendron</t>
  </si>
  <si>
    <t>Giant hogweed</t>
  </si>
  <si>
    <t>Wildlife and Countryside Act 1981 Schedule 9 + public health legislation</t>
  </si>
  <si>
    <t>New Zealand pigmyweed (Crassula helmsii)</t>
  </si>
  <si>
    <t>Floating pennywort</t>
  </si>
  <si>
    <t>Water primrose</t>
  </si>
  <si>
    <t>Parrot's feather</t>
  </si>
  <si>
    <t>Saltmarsh cordgrass (Spartina anglica)</t>
  </si>
  <si>
    <t>Wildlife and Countryside Act 1981 Schedule 9 (in some regions)</t>
  </si>
  <si>
    <t>INNS Species</t>
  </si>
  <si>
    <t>Protected Species</t>
  </si>
  <si>
    <t>INNS Species Removed</t>
  </si>
  <si>
    <t>Source 1</t>
  </si>
  <si>
    <t>Source 2</t>
  </si>
  <si>
    <t>Source 3</t>
  </si>
  <si>
    <t>Eurasian Beaver</t>
  </si>
  <si>
    <t xml:space="preserve">Increase / decrease development cost proportionally? </t>
  </si>
  <si>
    <t>The legally protected species (under Habitats Regulations, Wildlife &amp; Countryside Act, or equivalent legislation) that the project is primarily designed to conserve — enter the common name of the target species, or leave blank if the project is habitat-focused rather than species-specific.</t>
  </si>
  <si>
    <t>The invasive non-native species (listed under Wildlife &amp; Countryside Act 1981 Schedule 9 or equivalent) that the project is designed to control or eradicate — enter the common name, or leave blank if the project does not involve INNS management.</t>
  </si>
  <si>
    <t># of tCO₂e avoided / year</t>
  </si>
  <si>
    <t># of tCO₂e removed / year</t>
  </si>
  <si>
    <t>Increase in tonnes of Soil Organic Carbon (tSOC)</t>
  </si>
  <si>
    <t>Cost per tSOC added</t>
  </si>
  <si>
    <t>The project's original lifespan as entered in the Project Profile section above.</t>
  </si>
  <si>
    <t>The common timeframe (default 30 years) to which all projects are normalised for cross-project comparison.</t>
  </si>
  <si>
    <t>Whether the project is being stretched to a longer timeframe (Extended), compressed to a shorter one (Truncated), or left unchanged.</t>
  </si>
  <si>
    <t>Whether to scale the one-off development cost with the timeframe change. Typically No — planning and survey costs are incurred once regardless of project duration.</t>
  </si>
  <si>
    <t>Whether to scale the one-off capital expenditure with the timeframe change. Typically No — capital works are delivered once at the start of the project.</t>
  </si>
  <si>
    <t>Whether to scale the total maintenance cost with the timeframe change. Typically Yes — a longer project requires more years of maintenance.</t>
  </si>
  <si>
    <t>Whether to scale the foregone income with the timeframe change. Auto-set to Yes for agricultural and development land projects, No for others.</t>
  </si>
  <si>
    <t>Whether to scale the cost of finance with the timeframe change. Auto-set to Yes for truncated projects (shorter duration means less financing needed) and No for extended projects.</t>
  </si>
  <si>
    <t>The unit used to measure the primary environmental outcome, carried forward from the Project Profile section.</t>
  </si>
  <si>
    <t>A label combining the cost metric with the outcome unit for readability (e.g. "Cost per tCO₂e avoided").</t>
  </si>
  <si>
    <t>The normalised total cost divided by the normalised outcome units, giving a like-for-like cost-effectiveness figure comparable across all projects at the same timeframe.</t>
  </si>
  <si>
    <t>Normalised lifespan</t>
  </si>
  <si>
    <t>INNS individuals removed</t>
  </si>
  <si>
    <t>Cost INNS individual removed</t>
  </si>
  <si>
    <t># of INNS individuals removed / year</t>
  </si>
  <si>
    <t>District Licensing Scheme</t>
  </si>
  <si>
    <t>Describe your opportunity costs</t>
  </si>
  <si>
    <t>Sector</t>
  </si>
  <si>
    <t>Philanthropic / Charitable Project</t>
  </si>
  <si>
    <t>Ground nesting birds</t>
  </si>
  <si>
    <t>Swift</t>
  </si>
  <si>
    <t>Wildlife and Countryside Act 1981 (Schedule 1 – protected from disturbance at the nest)</t>
  </si>
  <si>
    <t>Wildlife and Countryside Act 1981 (Section 1 – all wild birds) + Schedule 1 for certain species (e.g. curlew, stone curlew, nightjar)</t>
  </si>
  <si>
    <t>Outcome</t>
  </si>
  <si>
    <t>D1: Quantity, quality and connectivity of habitats
D2: Extent and condition of protected sites – land, water and sea
D5/D6: Conservation status / relative abundance of priority species</t>
  </si>
  <si>
    <t>Cost per new breeding site created</t>
  </si>
  <si>
    <t># of new breeding sites created / year</t>
  </si>
  <si>
    <t>Creation of New Breeding Site</t>
  </si>
  <si>
    <t>New breeding sites created (pond, roost or colony)</t>
  </si>
  <si>
    <t>Primary Activity Type</t>
  </si>
  <si>
    <t>Species intervention</t>
  </si>
  <si>
    <t>Land use change</t>
  </si>
  <si>
    <t>Direct species intervention</t>
  </si>
  <si>
    <t>Mitigating impact of development</t>
  </si>
  <si>
    <t>Modifying the design of infrastructure</t>
  </si>
  <si>
    <t># of modifications made</t>
  </si>
  <si>
    <t># of individuals supported</t>
  </si>
  <si>
    <t>Activity Sub-Category</t>
  </si>
  <si>
    <t>Reducing scope or scale of a development</t>
  </si>
  <si>
    <t>Linear habitat project</t>
  </si>
  <si>
    <t xml:space="preserve">Supporting recovery of protected species  </t>
  </si>
  <si>
    <t xml:space="preserve">Reducing a population of invasive species </t>
  </si>
  <si>
    <t>Area-based habitat project</t>
  </si>
  <si>
    <t># of individuals removed</t>
  </si>
  <si>
    <t># of Hectares (ha)</t>
  </si>
  <si>
    <t># of Kilometres (km)</t>
  </si>
  <si>
    <t>Woodland Habitat Creation</t>
  </si>
  <si>
    <t>Wetland Habitat Creation</t>
  </si>
  <si>
    <t>Species Rich Grassland Habitat Creation</t>
  </si>
  <si>
    <t>Scrubland Habitat Creation</t>
  </si>
  <si>
    <t>Heathland Creation</t>
  </si>
  <si>
    <t>Avoided GHG Emissions</t>
  </si>
  <si>
    <t>Improved Condition of Protected Sites</t>
  </si>
  <si>
    <t>Co Benefit</t>
  </si>
  <si>
    <t>Co-Benefit Outcome</t>
  </si>
  <si>
    <t>Co-Benefit Outcome units</t>
  </si>
  <si>
    <t xml:space="preserve">Co-Benefit outcome </t>
  </si>
  <si>
    <t>Nature Outcomes Catalogue</t>
  </si>
  <si>
    <t>Invasive Non-Native Species Control</t>
  </si>
  <si>
    <t>% of total Outcome units delivered over normalised timeframe</t>
  </si>
  <si>
    <t>Linear</t>
  </si>
  <si>
    <t xml:space="preserve">Recommended Scaling Pattern </t>
  </si>
  <si>
    <t xml:space="preserve">Recommended Outcome scaling pattern </t>
  </si>
  <si>
    <t>S-curve</t>
  </si>
  <si>
    <t>Front-loaded</t>
  </si>
  <si>
    <t>Step</t>
  </si>
  <si>
    <t>Individuals protected</t>
  </si>
  <si>
    <t>Public finance - target annualised rate of return</t>
  </si>
  <si>
    <t>Public grants - target rate of return</t>
  </si>
  <si>
    <t xml:space="preserve">Direct Costs </t>
  </si>
  <si>
    <t>Capital Cost</t>
  </si>
  <si>
    <t>Development Cost</t>
  </si>
  <si>
    <t xml:space="preserve">Maintenance Cost </t>
  </si>
  <si>
    <t xml:space="preserve">Opportunity Cost </t>
  </si>
  <si>
    <t>Net Present Value</t>
  </si>
  <si>
    <t>Discount Rate</t>
  </si>
  <si>
    <t>Total</t>
  </si>
  <si>
    <t xml:space="preserve">Foregone Income </t>
  </si>
  <si>
    <t>Development financing cost</t>
  </si>
  <si>
    <t>Opportunity financing cost</t>
  </si>
  <si>
    <t>Capital financing cost</t>
  </si>
  <si>
    <t>Maintenance financing cost</t>
  </si>
  <si>
    <t>Normalised maintenance timeframe</t>
  </si>
  <si>
    <t>Normalised financing timeframe</t>
  </si>
  <si>
    <t>Financing Cost — COMPOUNDING</t>
  </si>
  <si>
    <t>Financing Cost — SELECTED</t>
  </si>
  <si>
    <t xml:space="preserve">Maintenance financing cost </t>
  </si>
  <si>
    <t xml:space="preserve">Development financing cost </t>
  </si>
  <si>
    <t xml:space="preserve">Capital financing cost </t>
  </si>
  <si>
    <t xml:space="preserve">Opportunity financing cost </t>
  </si>
  <si>
    <t>Fully Loaded Cost (normalised)</t>
  </si>
  <si>
    <t>Cashflow (normalised)</t>
  </si>
  <si>
    <t>Hectares created</t>
  </si>
  <si>
    <t>Hectares restored to favourable condition</t>
  </si>
  <si>
    <t>Km created</t>
  </si>
  <si>
    <t>Amortising</t>
  </si>
  <si>
    <t>AMORTISING</t>
  </si>
  <si>
    <t>Repayment Approach: Compounding or Amortising?</t>
  </si>
  <si>
    <t>Financing Cost — AMORTISING</t>
  </si>
  <si>
    <t>Local Planning Authority</t>
  </si>
  <si>
    <t>Aberdeen City LPA</t>
  </si>
  <si>
    <t>Aberdeenshire LPA</t>
  </si>
  <si>
    <t>Adur LPA</t>
  </si>
  <si>
    <t>Amber Valley LPA</t>
  </si>
  <si>
    <t>Angus LPA</t>
  </si>
  <si>
    <t>Antrim and Newtownabbey LPA</t>
  </si>
  <si>
    <t>Ards and North Down LPA</t>
  </si>
  <si>
    <t>Argyll and Bute LPA</t>
  </si>
  <si>
    <t>Armagh City, Banbridge and Craigavon LPA</t>
  </si>
  <si>
    <t>Arun LPA</t>
  </si>
  <si>
    <t>Ashfield LPA</t>
  </si>
  <si>
    <t>Ashford LPA</t>
  </si>
  <si>
    <t>Babergh LPA</t>
  </si>
  <si>
    <t>Barking and Dagenham LPA</t>
  </si>
  <si>
    <t>Barnet LPA</t>
  </si>
  <si>
    <t>Barnsley LPA</t>
  </si>
  <si>
    <t>Basildon LPA</t>
  </si>
  <si>
    <t>Basingstoke and Deane LPA</t>
  </si>
  <si>
    <t>Bassetlaw LPA</t>
  </si>
  <si>
    <t>Bath and North East Somerset LPA</t>
  </si>
  <si>
    <t>Bedford LPA</t>
  </si>
  <si>
    <t>Belfast LPA</t>
  </si>
  <si>
    <t>Bexley LPA</t>
  </si>
  <si>
    <t>Birmingham LPA</t>
  </si>
  <si>
    <t>Blaby LPA</t>
  </si>
  <si>
    <t>Blackburn with Darwen LPA</t>
  </si>
  <si>
    <t>Blackpool LPA</t>
  </si>
  <si>
    <t>Blaenau Gwent LPA</t>
  </si>
  <si>
    <t>Bolsover LPA</t>
  </si>
  <si>
    <t>Bolton LPA</t>
  </si>
  <si>
    <t>Boston LPA</t>
  </si>
  <si>
    <t>Bournemouth, Christchurch and Poole LPA</t>
  </si>
  <si>
    <t>Bracknell Forest LPA</t>
  </si>
  <si>
    <t>Bradford LPA</t>
  </si>
  <si>
    <t>Braintree LPA</t>
  </si>
  <si>
    <t>Breckland LPA</t>
  </si>
  <si>
    <t>Brecon Beacons National Park LPA</t>
  </si>
  <si>
    <t>Brent LPA</t>
  </si>
  <si>
    <t>Brentwood LPA</t>
  </si>
  <si>
    <t>Bridgend LPA</t>
  </si>
  <si>
    <t>Brighton and Hove LPA</t>
  </si>
  <si>
    <t>Bristol, City of LPA</t>
  </si>
  <si>
    <t>Broadland LPA</t>
  </si>
  <si>
    <t>Bromley LPA</t>
  </si>
  <si>
    <t>Bromsgrove LPA</t>
  </si>
  <si>
    <t>Broxbourne LPA</t>
  </si>
  <si>
    <t>Broxtowe LPA</t>
  </si>
  <si>
    <t>Buckinghamshire LPA</t>
  </si>
  <si>
    <t>Burnley LPA</t>
  </si>
  <si>
    <t>Bury LPA</t>
  </si>
  <si>
    <t>Caerphilly LPA</t>
  </si>
  <si>
    <t>Cairngorms National Park LPA</t>
  </si>
  <si>
    <t>Calderdale LPA</t>
  </si>
  <si>
    <t>Cambridge LPA</t>
  </si>
  <si>
    <t>Camden LPA</t>
  </si>
  <si>
    <t>Cannock Chase LPA</t>
  </si>
  <si>
    <t>Canterbury LPA</t>
  </si>
  <si>
    <t>Cardiff LPA</t>
  </si>
  <si>
    <t>Carmarthenshire LPA</t>
  </si>
  <si>
    <t>Castle Point LPA</t>
  </si>
  <si>
    <t>Causeway Coast and Glens LPA</t>
  </si>
  <si>
    <t>Central Bedfordshire LPA</t>
  </si>
  <si>
    <t>Ceredigion LPA</t>
  </si>
  <si>
    <t>Charnwood LPA</t>
  </si>
  <si>
    <t>Chelmsford LPA</t>
  </si>
  <si>
    <t>Cheltenham LPA</t>
  </si>
  <si>
    <t>Cherwell LPA</t>
  </si>
  <si>
    <t>Cheshire East LPA</t>
  </si>
  <si>
    <t>Cheshire West and Chester LPA</t>
  </si>
  <si>
    <t>Chesterfield LPA</t>
  </si>
  <si>
    <t>Chichester LPA</t>
  </si>
  <si>
    <t>Chorley LPA</t>
  </si>
  <si>
    <t>City of Edinburgh LPA</t>
  </si>
  <si>
    <t>City of London LPA</t>
  </si>
  <si>
    <t>Clackmannanshire LPA</t>
  </si>
  <si>
    <t>Colchester LPA</t>
  </si>
  <si>
    <t>Conwy LPA</t>
  </si>
  <si>
    <t>Cornwall LPA</t>
  </si>
  <si>
    <t>Cotswold LPA</t>
  </si>
  <si>
    <t>County Durham LPA</t>
  </si>
  <si>
    <t>Coventry LPA</t>
  </si>
  <si>
    <t>Crawley LPA</t>
  </si>
  <si>
    <t>Croydon LPA</t>
  </si>
  <si>
    <t>Cumberland LPA</t>
  </si>
  <si>
    <t>Dacorum LPA</t>
  </si>
  <si>
    <t>Darlington LPA</t>
  </si>
  <si>
    <t>Dartford LPA</t>
  </si>
  <si>
    <t>Dartmoor National Park LPA</t>
  </si>
  <si>
    <t>Denbighshire LPA</t>
  </si>
  <si>
    <t>Department for Infrastructure LPA</t>
  </si>
  <si>
    <t>Derby LPA</t>
  </si>
  <si>
    <t>Derbyshire Dales LPA</t>
  </si>
  <si>
    <t>Derry City and Strabane LPA</t>
  </si>
  <si>
    <t>Doncaster LPA</t>
  </si>
  <si>
    <t>Dorset LPA</t>
  </si>
  <si>
    <t>Dover LPA</t>
  </si>
  <si>
    <t>Dudley LPA</t>
  </si>
  <si>
    <t>Dumfries and Galloway LPA</t>
  </si>
  <si>
    <t>Dundee City LPA</t>
  </si>
  <si>
    <t>Ealing LPA</t>
  </si>
  <si>
    <t>East Ayrshire LPA</t>
  </si>
  <si>
    <t>East Cambridgeshire LPA</t>
  </si>
  <si>
    <t>East Devon LPA</t>
  </si>
  <si>
    <t>East Dunbartonshire LPA</t>
  </si>
  <si>
    <t>East Hampshire LPA</t>
  </si>
  <si>
    <t>East Hertfordshire LPA</t>
  </si>
  <si>
    <t>East Lindsey LPA</t>
  </si>
  <si>
    <t>East Lothian LPA</t>
  </si>
  <si>
    <t>East Renfrewshire LPA</t>
  </si>
  <si>
    <t>East Riding of Yorkshire LPA</t>
  </si>
  <si>
    <t>East Staffordshire LPA</t>
  </si>
  <si>
    <t>East Suffolk LPA</t>
  </si>
  <si>
    <t>Eastbourne LPA</t>
  </si>
  <si>
    <t>Eastleigh LPA</t>
  </si>
  <si>
    <t>Ebbsfleet Development Corporation LPA</t>
  </si>
  <si>
    <t>Elmbridge LPA</t>
  </si>
  <si>
    <t>Enfield LPA</t>
  </si>
  <si>
    <t>Epping Forest LPA</t>
  </si>
  <si>
    <t>Epsom and Ewell LPA</t>
  </si>
  <si>
    <t>Erewash LPA</t>
  </si>
  <si>
    <t>Exeter LPA</t>
  </si>
  <si>
    <t>Exmoor National Park LPA</t>
  </si>
  <si>
    <t>Falkirk LPA</t>
  </si>
  <si>
    <t>Fareham LPA</t>
  </si>
  <si>
    <t>Fenland LPA</t>
  </si>
  <si>
    <t>Fermanagh and Omagh LPA</t>
  </si>
  <si>
    <t>Fife LPA</t>
  </si>
  <si>
    <t>Flintshire LPA</t>
  </si>
  <si>
    <t>Folkestone and Hythe LPA</t>
  </si>
  <si>
    <t>Forest of Dean LPA</t>
  </si>
  <si>
    <t>Fylde LPA</t>
  </si>
  <si>
    <t>Gateshead LPA</t>
  </si>
  <si>
    <t>Gedling LPA</t>
  </si>
  <si>
    <t>Glasgow City LPA</t>
  </si>
  <si>
    <t>Gloucester LPA</t>
  </si>
  <si>
    <t>Gosport LPA</t>
  </si>
  <si>
    <t>Gravesham LPA</t>
  </si>
  <si>
    <t>Great Yarmouth LPA</t>
  </si>
  <si>
    <t>Greenwich LPA</t>
  </si>
  <si>
    <t>Guildford LPA</t>
  </si>
  <si>
    <t>Gwynedd LPA</t>
  </si>
  <si>
    <t>Hackney LPA</t>
  </si>
  <si>
    <t>Halton LPA</t>
  </si>
  <si>
    <t>Hammersmith and Fulham LPA</t>
  </si>
  <si>
    <t>Harborough LPA</t>
  </si>
  <si>
    <t>Haringey LPA</t>
  </si>
  <si>
    <t>Harlow LPA</t>
  </si>
  <si>
    <t>Harrow LPA</t>
  </si>
  <si>
    <t>Hart LPA</t>
  </si>
  <si>
    <t>Hartlepool LPA</t>
  </si>
  <si>
    <t>Hastings LPA</t>
  </si>
  <si>
    <t>Havant LPA</t>
  </si>
  <si>
    <t>Havering LPA</t>
  </si>
  <si>
    <t>Herefordshire, County of LPA</t>
  </si>
  <si>
    <t>Hertsmere LPA</t>
  </si>
  <si>
    <t>High Peak LPA</t>
  </si>
  <si>
    <t>Highland LPA</t>
  </si>
  <si>
    <t>Hillingdon LPA</t>
  </si>
  <si>
    <t>Hinckley and Bosworth LPA</t>
  </si>
  <si>
    <t>Horsham LPA</t>
  </si>
  <si>
    <t>Hounslow LPA</t>
  </si>
  <si>
    <t>Huntingdonshire LPA</t>
  </si>
  <si>
    <t>Hyndburn LPA</t>
  </si>
  <si>
    <t>Inverclyde LPA</t>
  </si>
  <si>
    <t>Ipswich LPA</t>
  </si>
  <si>
    <t>Isle of Anglesey LPA</t>
  </si>
  <si>
    <t>Isle of Wight LPA</t>
  </si>
  <si>
    <t>Isles of Scilly LPA</t>
  </si>
  <si>
    <t>Islington LPA</t>
  </si>
  <si>
    <t>Kensington and Chelsea LPA</t>
  </si>
  <si>
    <t>King’s Lynn and West Norfolk LPA</t>
  </si>
  <si>
    <t>Kingston upon Hull, City of LPA</t>
  </si>
  <si>
    <t>Kingston upon Thames LPA</t>
  </si>
  <si>
    <t>Kirklees LPA</t>
  </si>
  <si>
    <t>Knowsley LPA</t>
  </si>
  <si>
    <t>Lake District National Park LPA</t>
  </si>
  <si>
    <t>Lambeth LPA</t>
  </si>
  <si>
    <t>Lancaster LPA</t>
  </si>
  <si>
    <t>Leeds LPA</t>
  </si>
  <si>
    <t>Leicester LPA</t>
  </si>
  <si>
    <t>Lewes LPA</t>
  </si>
  <si>
    <t>Lewisham LPA</t>
  </si>
  <si>
    <t>Lichfield LPA</t>
  </si>
  <si>
    <t>Lincoln LPA</t>
  </si>
  <si>
    <t>Lisburn and Castlereagh LPA</t>
  </si>
  <si>
    <t>Liverpool LPA</t>
  </si>
  <si>
    <t>Loch Lomond and the Trossachs National Park LPA</t>
  </si>
  <si>
    <t>London Legacy Development Corporation LPA</t>
  </si>
  <si>
    <t>Luton LPA</t>
  </si>
  <si>
    <t>Maidstone LPA</t>
  </si>
  <si>
    <t>Maldon LPA</t>
  </si>
  <si>
    <t>Malvern Hills LPA</t>
  </si>
  <si>
    <t>Manchester LPA</t>
  </si>
  <si>
    <t>Mansfield LPA</t>
  </si>
  <si>
    <t>Medway LPA</t>
  </si>
  <si>
    <t>Melton LPA</t>
  </si>
  <si>
    <t>Merthyr Tydfil LPA</t>
  </si>
  <si>
    <t>Merton LPA</t>
  </si>
  <si>
    <t>Mid and East Antrim LPA</t>
  </si>
  <si>
    <t>Mid Devon LPA</t>
  </si>
  <si>
    <t>Mid Suffolk LPA</t>
  </si>
  <si>
    <t>Mid Sussex LPA</t>
  </si>
  <si>
    <t>Mid Ulster LPA</t>
  </si>
  <si>
    <t>Middlesbrough LPA</t>
  </si>
  <si>
    <t>Midlothian LPA</t>
  </si>
  <si>
    <t>Milton Keynes LPA</t>
  </si>
  <si>
    <t>Mole Valley LPA</t>
  </si>
  <si>
    <t>Monmouthshire LPA</t>
  </si>
  <si>
    <t>Moray LPA</t>
  </si>
  <si>
    <t>Na h-Eileanan Siar LPA</t>
  </si>
  <si>
    <t>Neath Port Talbot LPA</t>
  </si>
  <si>
    <t>New Forest LPA</t>
  </si>
  <si>
    <t>New Forest National Park LPA</t>
  </si>
  <si>
    <t>Newark and Sherwood LPA</t>
  </si>
  <si>
    <t>Newcastle upon Tyne LPA</t>
  </si>
  <si>
    <t>Newcastle-under-Lyme LPA</t>
  </si>
  <si>
    <t>Newham LPA</t>
  </si>
  <si>
    <t>Newport LPA</t>
  </si>
  <si>
    <t>Newry, Mourne and Down LPA</t>
  </si>
  <si>
    <t>North Ayrshire LPA</t>
  </si>
  <si>
    <t>North Devon LPA</t>
  </si>
  <si>
    <t>North East Derbyshire LPA</t>
  </si>
  <si>
    <t>North East Lincolnshire LPA</t>
  </si>
  <si>
    <t>North Hertfordshire LPA</t>
  </si>
  <si>
    <t>North Kesteven LPA</t>
  </si>
  <si>
    <t>North Lanarkshire LPA</t>
  </si>
  <si>
    <t>North Lincolnshire LPA</t>
  </si>
  <si>
    <t>North Norfolk LPA</t>
  </si>
  <si>
    <t>North Northamptonshire LPA</t>
  </si>
  <si>
    <t>North Somerset LPA</t>
  </si>
  <si>
    <t>North Tyneside LPA</t>
  </si>
  <si>
    <t>North Warwickshire LPA</t>
  </si>
  <si>
    <t>North West Leicestershire LPA</t>
  </si>
  <si>
    <t>North York Moors National Park LPA</t>
  </si>
  <si>
    <t>North Yorkshire LPA</t>
  </si>
  <si>
    <t>Northumberland LPA</t>
  </si>
  <si>
    <t>Northumberland National Park LPA</t>
  </si>
  <si>
    <t>Norwich LPA</t>
  </si>
  <si>
    <t>Nottingham LPA</t>
  </si>
  <si>
    <t>Nuneaton and Bedworth LPA</t>
  </si>
  <si>
    <t>Oadby and Wigston LPA</t>
  </si>
  <si>
    <t>Old Oak and Park Royal Development Corporation LPA</t>
  </si>
  <si>
    <t>Oldham LPA</t>
  </si>
  <si>
    <t>Orkney Islands LPA</t>
  </si>
  <si>
    <t>Oxford LPA</t>
  </si>
  <si>
    <t>Peak District National Park LPA</t>
  </si>
  <si>
    <t>Pembrokeshire Coast National Park LPA</t>
  </si>
  <si>
    <t>Pembrokeshire LPA</t>
  </si>
  <si>
    <t>Pendle LPA</t>
  </si>
  <si>
    <t>Perth and Kinross LPA</t>
  </si>
  <si>
    <t>Peterborough LPA</t>
  </si>
  <si>
    <t>Plymouth LPA</t>
  </si>
  <si>
    <t>Portsmouth LPA</t>
  </si>
  <si>
    <t>Powys LPA</t>
  </si>
  <si>
    <t>Preston LPA</t>
  </si>
  <si>
    <t>Reading LPA</t>
  </si>
  <si>
    <t>Redbridge LPA</t>
  </si>
  <si>
    <t>Redcar and Cleveland LPA</t>
  </si>
  <si>
    <t>Redditch LPA</t>
  </si>
  <si>
    <t>Reigate and Banstead LPA</t>
  </si>
  <si>
    <t>Renfrewshire LPA</t>
  </si>
  <si>
    <t>Rhondda Cynon Taf LPA</t>
  </si>
  <si>
    <t>Ribble Valley LPA</t>
  </si>
  <si>
    <t>Richmond upon Thames LPA</t>
  </si>
  <si>
    <t>Rochdale LPA</t>
  </si>
  <si>
    <t>Rochford LPA</t>
  </si>
  <si>
    <t>Rossendale LPA</t>
  </si>
  <si>
    <t>Rother LPA</t>
  </si>
  <si>
    <t>Rotherham LPA</t>
  </si>
  <si>
    <t>Rugby LPA</t>
  </si>
  <si>
    <t>Runnymede LPA</t>
  </si>
  <si>
    <t>Rushcliffe LPA</t>
  </si>
  <si>
    <t>Rushmoor LPA</t>
  </si>
  <si>
    <t>Rutland LPA</t>
  </si>
  <si>
    <t>Salford LPA</t>
  </si>
  <si>
    <t>Sandwell LPA</t>
  </si>
  <si>
    <t>Scottish Borders LPA</t>
  </si>
  <si>
    <t>Sefton LPA</t>
  </si>
  <si>
    <t>Sevenoaks LPA</t>
  </si>
  <si>
    <t>Sheffield LPA</t>
  </si>
  <si>
    <t>Shetland Islands LPA</t>
  </si>
  <si>
    <t>Shropshire LPA</t>
  </si>
  <si>
    <t>Slough LPA</t>
  </si>
  <si>
    <t>Snowdonia National Park LPA</t>
  </si>
  <si>
    <t>Solihull LPA</t>
  </si>
  <si>
    <t>Somerset LPA</t>
  </si>
  <si>
    <t>South Ayrshire LPA</t>
  </si>
  <si>
    <t>South Cambridgeshire LPA</t>
  </si>
  <si>
    <t>South Derbyshire LPA</t>
  </si>
  <si>
    <t>South Downs National Park LPA</t>
  </si>
  <si>
    <t>South Gloucestershire LPA</t>
  </si>
  <si>
    <t>South Hams LPA</t>
  </si>
  <si>
    <t>South Holland LPA</t>
  </si>
  <si>
    <t>South Kesteven LPA</t>
  </si>
  <si>
    <t>South Lanarkshire LPA</t>
  </si>
  <si>
    <t>South Norfolk LPA</t>
  </si>
  <si>
    <t>South Oxfordshire LPA</t>
  </si>
  <si>
    <t>South Ribble LPA</t>
  </si>
  <si>
    <t>South Staffordshire LPA</t>
  </si>
  <si>
    <t>South Tyneside LPA</t>
  </si>
  <si>
    <t>Southampton LPA</t>
  </si>
  <si>
    <t>Southend-on-Sea LPA</t>
  </si>
  <si>
    <t>Southwark LPA</t>
  </si>
  <si>
    <t>Spelthorne LPA</t>
  </si>
  <si>
    <t>St Albans LPA</t>
  </si>
  <si>
    <t>St. Helens LPA</t>
  </si>
  <si>
    <t>Stafford LPA</t>
  </si>
  <si>
    <t>Staffordshire Moorlands LPA</t>
  </si>
  <si>
    <t>Stevenage LPA</t>
  </si>
  <si>
    <t>Stirling LPA</t>
  </si>
  <si>
    <t>Stockport LPA</t>
  </si>
  <si>
    <t>Stockton-on-Tees LPA</t>
  </si>
  <si>
    <t>Stoke-on-Trent LPA</t>
  </si>
  <si>
    <t>Stratford-on-Avon LPA</t>
  </si>
  <si>
    <t>Stroud LPA</t>
  </si>
  <si>
    <t>Sunderland LPA</t>
  </si>
  <si>
    <t>Surrey Heath LPA</t>
  </si>
  <si>
    <t>Sutton LPA</t>
  </si>
  <si>
    <t>Swale LPA</t>
  </si>
  <si>
    <t>Swansea LPA</t>
  </si>
  <si>
    <t>Swindon LPA</t>
  </si>
  <si>
    <t>Tameside LPA</t>
  </si>
  <si>
    <t>Tamworth LPA</t>
  </si>
  <si>
    <t>Tandridge LPA</t>
  </si>
  <si>
    <t>Teignbridge LPA</t>
  </si>
  <si>
    <t>Telford and Wrekin LPA</t>
  </si>
  <si>
    <t>Tendring LPA</t>
  </si>
  <si>
    <t>Test Valley LPA</t>
  </si>
  <si>
    <t>Tewkesbury LPA</t>
  </si>
  <si>
    <t>Thanet LPA</t>
  </si>
  <si>
    <t>The Broads Authority LPA</t>
  </si>
  <si>
    <t>Three Rivers LPA</t>
  </si>
  <si>
    <t>Thurrock LPA</t>
  </si>
  <si>
    <t>Tonbridge and Malling LPA</t>
  </si>
  <si>
    <t>Torbay LPA</t>
  </si>
  <si>
    <t>Torfaen LPA</t>
  </si>
  <si>
    <t>Torridge LPA</t>
  </si>
  <si>
    <t>Tower Hamlets LPA</t>
  </si>
  <si>
    <t>Trafford LPA</t>
  </si>
  <si>
    <t>Tunbridge Wells LPA</t>
  </si>
  <si>
    <t>Uttlesford LPA</t>
  </si>
  <si>
    <t>Vale of Glamorgan LPA</t>
  </si>
  <si>
    <t>Vale of White Horse LPA</t>
  </si>
  <si>
    <t>Wakefield LPA</t>
  </si>
  <si>
    <t>Walsall LPA</t>
  </si>
  <si>
    <t>Waltham Forest LPA</t>
  </si>
  <si>
    <t>Wandsworth LPA</t>
  </si>
  <si>
    <t>Warrington LPA</t>
  </si>
  <si>
    <t>Warwick LPA</t>
  </si>
  <si>
    <t>Watford LPA</t>
  </si>
  <si>
    <t>Waverley LPA</t>
  </si>
  <si>
    <t>Wealden LPA</t>
  </si>
  <si>
    <t>Welwyn Hatfield LPA</t>
  </si>
  <si>
    <t>West Berkshire LPA</t>
  </si>
  <si>
    <t>West Devon LPA</t>
  </si>
  <si>
    <t>West Dunbartonshire LPA</t>
  </si>
  <si>
    <t>West Lancashire LPA</t>
  </si>
  <si>
    <t>West Lindsey LPA</t>
  </si>
  <si>
    <t>West Lothian LPA</t>
  </si>
  <si>
    <t>West Northamptonshire LPA</t>
  </si>
  <si>
    <t>West Oxfordshire LPA</t>
  </si>
  <si>
    <t>West Suffolk LPA</t>
  </si>
  <si>
    <t>Westminster LPA</t>
  </si>
  <si>
    <t>Westmorland and Furness LPA</t>
  </si>
  <si>
    <t>Wigan LPA</t>
  </si>
  <si>
    <t>Wiltshire LPA</t>
  </si>
  <si>
    <t>Winchester LPA</t>
  </si>
  <si>
    <t>Windsor and Maidenhead LPA</t>
  </si>
  <si>
    <t>Wirral LPA</t>
  </si>
  <si>
    <t>Woking LPA</t>
  </si>
  <si>
    <t>Wokingham LPA</t>
  </si>
  <si>
    <t>Wolverhampton LPA</t>
  </si>
  <si>
    <t>Worcester LPA</t>
  </si>
  <si>
    <t>Worthing LPA</t>
  </si>
  <si>
    <t>Wrexham LPA</t>
  </si>
  <si>
    <t>Wychavon LPA</t>
  </si>
  <si>
    <t>Wyre Forest LPA</t>
  </si>
  <si>
    <t>Wyre LPA</t>
  </si>
  <si>
    <t>York LPA</t>
  </si>
  <si>
    <t>Yorkshire Dales National Park LPA</t>
  </si>
  <si>
    <t>Location</t>
  </si>
  <si>
    <t>Water Industry National Environment Programme (WINEP)</t>
  </si>
  <si>
    <t>Regulatory Requirement</t>
  </si>
  <si>
    <t>Public Funding</t>
  </si>
  <si>
    <t>Voluntary Funding</t>
  </si>
  <si>
    <t>Natural England Nature Restoration Fund</t>
  </si>
  <si>
    <t>England</t>
  </si>
  <si>
    <t>https://defrafarming.blog.gov.uk/2026/02/24/sfi26-details-definitions-and-what-to-expect/</t>
  </si>
  <si>
    <t>Farming in Protected Landscapes</t>
  </si>
  <si>
    <t>Financing Options</t>
  </si>
  <si>
    <t>Nation</t>
  </si>
  <si>
    <t>Scotland</t>
  </si>
  <si>
    <t>Northern Ireland</t>
  </si>
  <si>
    <t>Wales</t>
  </si>
  <si>
    <t>Land grade (national system)</t>
  </si>
  <si>
    <t xml:space="preserve">ALC equivalent </t>
  </si>
  <si>
    <t>Dominant farm uses</t>
  </si>
  <si>
    <t>Recommended opportunity cost £/ha/yr (2025)</t>
  </si>
  <si>
    <t>Range low</t>
  </si>
  <si>
    <t>Notes / caveats</t>
  </si>
  <si>
    <t>Source</t>
  </si>
  <si>
    <t>Excellent</t>
  </si>
  <si>
    <t>Horticulture, field vegetables, top/soft fruit, high-value general cropping; pockets of dairy</t>
  </si>
  <si>
    <t>Wide range driven by horticulture weighting on Grade 1 land; could be much higher where field veg/fruit dominate. Subtract ~£170/ha for delinked BPS if pricing post-2027 market income only.</t>
  </si>
  <si>
    <t>Forest Research 2024 (5-yr FBI 2017/18-2021/22) uprated to 2025 prices (~+10% GDP deflator); area-weighted dominant use blend per Defra FBS farm-type FBI 2024/25</t>
  </si>
  <si>
    <t>Very good</t>
  </si>
  <si>
    <t>General cropping, cereals, field vegetables, dairy</t>
  </si>
  <si>
    <t>Subtract ~£170/ha for delinked BPS if pricing post-2027 market income only.</t>
  </si>
  <si>
    <t>Forest Research 2024 farm-type FBI, uprated to 2025; weighted blend</t>
  </si>
  <si>
    <t>Good</t>
  </si>
  <si>
    <t>Cereals, general cropping, dairy</t>
  </si>
  <si>
    <t>Moderate</t>
  </si>
  <si>
    <t>Mixed, dairy, improved grassland/grazing, lower-yield cereals</t>
  </si>
  <si>
    <t>Poor</t>
  </si>
  <si>
    <t>Lowland grazing, some LFA grazing</t>
  </si>
  <si>
    <t>Pure agriculture cost centre is approximately break-even or slightly negative; FBI value relies on subsidies and agri-environment income. Subtract ~£170/ha for delinked BPS to get market income only.</t>
  </si>
  <si>
    <t>Forest Research 2024 LFA/lowland grazing FBI, uprated to 2025</t>
  </si>
  <si>
    <t>Very poor</t>
  </si>
  <si>
    <t>LFA rough/upland grazing, permanent pasture</t>
  </si>
  <si>
    <t>Agriculture cost centre is negative (~-£78/ha). Positive FBI is driven by BPS (~£172/ha) plus agri-environment and diversification. On a pure market-income basis Grade 5 falls to near zero or slightly negative. Do NOT set to £0 alongside subsidy-inclusive values for grades 1-4.</t>
  </si>
  <si>
    <t>Forest Research 2024 LFA grazing FBI breakdown, uprated to 2025</t>
  </si>
  <si>
    <t>Horticulture, dairy on best land (very limited area in Wales)</t>
  </si>
  <si>
    <t>Wales uses the same ALC 1-5 system as England. Limited Grade 1 area. Welsh Government FBS run by IBERS/Aberystwyth. Subtract delinked BPS equivalent for market-income basis.</t>
  </si>
  <si>
    <t>Welsh Government Farm incomes April 2024 to March 2025; same ALC system as England</t>
  </si>
  <si>
    <t>Dairy, cereals, general cropping</t>
  </si>
  <si>
    <t>Same ALC system as England. Subtract delinked BPS equivalent for market-income basis.</t>
  </si>
  <si>
    <t>Welsh Government Farm incomes April 2024 to March 2025</t>
  </si>
  <si>
    <t>Dairy, cereals, mixed</t>
  </si>
  <si>
    <t>Mixed, lowland grazing, improved grassland</t>
  </si>
  <si>
    <t>Same ALC system as England.</t>
  </si>
  <si>
    <t>Lowland and LFA grazing</t>
  </si>
  <si>
    <t>Same ALC system. 80% of Welsh agricultural land is LFA designated. Welsh grazing is more support-dependent than English; market-income values are marginally lower.</t>
  </si>
  <si>
    <t>Welsh Government Farm incomes April 2024 to March 2025; Senedd Research Wales LFA briefing</t>
  </si>
  <si>
    <t>LFA rough/upland grazing (dominant land use in Wales)</t>
  </si>
  <si>
    <t>LFA grazing accounts for 71% of Welsh land. Same caveat as England Grade 5: positive value driven by support; market-income basis is near zero or negative.</t>
  </si>
  <si>
    <t>LCA Class 1</t>
  </si>
  <si>
    <t>Land capable of producing very wide range of crops</t>
  </si>
  <si>
    <t>Cropping (limited area, mostly east coast)</t>
  </si>
  <si>
    <t>Scottish LCA crosswalk to ALC is approximate. Class 1 is rare in Scotland.</t>
  </si>
  <si>
    <t>James Hutton Institute / Macaulay LCA classification; Scottish Government Scottish farm business income 2024-2025</t>
  </si>
  <si>
    <t>LCA Class 2</t>
  </si>
  <si>
    <t>Land capable of producing wide range of crops</t>
  </si>
  <si>
    <t>Grade 1/2</t>
  </si>
  <si>
    <t>General cropping, dairy</t>
  </si>
  <si>
    <t>Approximated.</t>
  </si>
  <si>
    <t>James Hutton LCA; Scottish Government FBS 2024-2025</t>
  </si>
  <si>
    <t>LCA Class 3.1</t>
  </si>
  <si>
    <t>Land capable of producing moderate range of crops, prime</t>
  </si>
  <si>
    <t>Grade 2/3a</t>
  </si>
  <si>
    <t>Class 3.1 is the lowest band of 'prime agricultural land' in Scotland.</t>
  </si>
  <si>
    <t>LCA Class 3.2</t>
  </si>
  <si>
    <t>Land capable of producing moderate range of crops, non-prime</t>
  </si>
  <si>
    <t>Grade 3a/3b</t>
  </si>
  <si>
    <t>Cereals, mixed, dairy</t>
  </si>
  <si>
    <t>LCA Class 4.1 / 4.2</t>
  </si>
  <si>
    <t>Land capable of producing narrow range of crops</t>
  </si>
  <si>
    <t>Grade 3b/4</t>
  </si>
  <si>
    <t>Mixed, lowland grazing</t>
  </si>
  <si>
    <t>LCA Class 5</t>
  </si>
  <si>
    <t>Land suited only to improved grassland</t>
  </si>
  <si>
    <t>Improved grassland, lowland cattle and sheep</t>
  </si>
  <si>
    <t>Scottish lowland cattle and sheep average FBI was only ~£900/farm in 2024-25, reflecting thin grazing margins.</t>
  </si>
  <si>
    <t>LCA Class 6</t>
  </si>
  <si>
    <t>Land suited only to rough grazings</t>
  </si>
  <si>
    <t>Rough grazing, upland sheep</t>
  </si>
  <si>
    <t>Same caveat as ALC Grade 5: support-dependent. Market-income basis is near zero or negative.</t>
  </si>
  <si>
    <t>LCA Class 7</t>
  </si>
  <si>
    <t>Land of very limited agricultural value</t>
  </si>
  <si>
    <t>Beyond Grade 5</t>
  </si>
  <si>
    <t>Marginal upland, deer forest, minimal grazing</t>
  </si>
  <si>
    <t>Largely non-agricultural in practice. Can be near zero or genuinely zero on market-income basis.</t>
  </si>
  <si>
    <t>Non-LFA (Disadvantaged Area excluded)</t>
  </si>
  <si>
    <t>Better-quality lowland farming areas</t>
  </si>
  <si>
    <t>Grade 1-3a (approx)</t>
  </si>
  <si>
    <t>Dairy, cropping, intensive livestock</t>
  </si>
  <si>
    <t>NI does not use ALC or LCA. Classification is by LFA / Severely Disadvantaged Area / Disadvantaged Area / non-LFA. DAERA all-type FBI was £29,260 in 2023/24, forecast to £60,622 in 2024/25; per-ha figures are approximate.</t>
  </si>
  <si>
    <t>DAERA Farm Incomes in Northern Ireland 2023/24 (published 13 Nov 2025); DAERA LFA designations</t>
  </si>
  <si>
    <t>Disadvantaged Area (DA)</t>
  </si>
  <si>
    <t>Lower-quality lowland and transitional land</t>
  </si>
  <si>
    <t>Grade 3b-4 (approx)</t>
  </si>
  <si>
    <t>Mixed, lowland cattle and sheep, less productive dairy</t>
  </si>
  <si>
    <t>Crosswalk approximate; no formal grade system in NI.</t>
  </si>
  <si>
    <t>DAERA Farm Incomes in Northern Ireland 2023/24; DAERA LFA designations</t>
  </si>
  <si>
    <t>Severely Disadvantaged Area (SDA)</t>
  </si>
  <si>
    <t>Upland and most marginal land</t>
  </si>
  <si>
    <t>Grade 5 (approx)</t>
  </si>
  <si>
    <t>LFA cattle and sheep, rough grazing</t>
  </si>
  <si>
    <t>Most NI agricultural land falls within LFA. Same support-dependence caveat as GB LFA. Market-income basis is near zero or negative.</t>
  </si>
  <si>
    <t>Not in agricultural use / unclassified</t>
  </si>
  <si>
    <t>Land outside the agricultural system</t>
  </si>
  <si>
    <t>None</t>
  </si>
  <si>
    <t>Use only where land is genuinely non-agricultural.</t>
  </si>
  <si>
    <t>Project-specific</t>
  </si>
  <si>
    <t>Combined nation &amp; land grade label</t>
  </si>
  <si>
    <t>England - Grade 4</t>
  </si>
  <si>
    <t>Water Replenishment</t>
  </si>
  <si>
    <t>B: Water abstraction and demand / water resource availability (VWBA 2.0, WRI)</t>
  </si>
  <si>
    <t>m³ replenished</t>
  </si>
  <si>
    <t>Cost per m³ replenished</t>
  </si>
  <si>
    <t># of m³ replenished per year</t>
  </si>
  <si>
    <t>B1: Pollution loads entering waters (sediment, pesticides, chemicals) B3: State of the water environment (ecology + chemistry)</t>
  </si>
  <si>
    <t xml:space="preserve">All figures shown in £2026. </t>
  </si>
  <si>
    <t>Database: lookup tables</t>
  </si>
  <si>
    <t>Kg reduction of non-nutrient pollutants entering waters (sediment, pesticides, chemicals)</t>
  </si>
  <si>
    <t>Project Description</t>
  </si>
  <si>
    <t>All European Protected Species; several S41</t>
  </si>
  <si>
    <t>BoCC5; 11 Red-listed waders</t>
  </si>
  <si>
    <t>Breeding waders (Group)</t>
  </si>
  <si>
    <t>BoCC5 Red; S41</t>
  </si>
  <si>
    <t>Farmland birds (Group)</t>
  </si>
  <si>
    <t>GCN &amp; natterjack EPS; GB Red List</t>
  </si>
  <si>
    <t>Amphibians (Group)</t>
  </si>
  <si>
    <t>Migratory  fish (group)</t>
  </si>
  <si>
    <t>Diadromous fish - IUCN GB: eel &amp; allis shad CR, salmon EN, twaite shad VU</t>
  </si>
  <si>
    <t>All S41; sand lizard &amp; smooth snake EPS</t>
  </si>
  <si>
    <t>Reptiles (Group)</t>
  </si>
  <si>
    <t>Service + assemblage basis (European Red List of Bees)</t>
  </si>
  <si>
    <t>Pollinators (Group)</t>
  </si>
  <si>
    <t>Bats (Group)</t>
  </si>
  <si>
    <t>https://euraf.net/2024/03/28/policybriefing8/</t>
  </si>
  <si>
    <t>https://publications.naturalengland.org.uk/publication/4612285902094336</t>
  </si>
  <si>
    <t>https://pmc.ncbi.nlm.nih.gov/articles/PMC1602054/</t>
  </si>
  <si>
    <t>https://www.bto.org/learn/about-birds/birdfacts/meadow-pipit</t>
  </si>
  <si>
    <t>There is no opportunity cost. The trees are planted at low density and the land between them stays in arable or grass production, so no farming income is foregone.</t>
  </si>
  <si>
    <t>There is no opportunity cost. At this planting density the land between the trees stays in production, so no farming income is foregone.</t>
  </si>
  <si>
    <t>This action takes a strip of arable land out of crop production, so the opportunity cost is the foregone arable gross margin on that strip.</t>
  </si>
  <si>
    <t>On improved grassland the foregone margin is lower than on arable, so the opportunity cost is the modest grass or grazing income given up by the buffer strip.</t>
  </si>
  <si>
    <t>A wider strip on cultivated land takes more land out of production, so the opportunity cost is the higher foregone arable margin.</t>
  </si>
  <si>
    <t>The habitat strip takes land beside the watercourse out of production, so the opportunity cost is the foregone farming margin on that strip.</t>
  </si>
  <si>
    <t>The opportunity cost is negligible. The plots occupy only a tiny fraction of the field, so almost no cropping income is foregone.</t>
  </si>
  <si>
    <t>No opportunity cost is currently recorded against this action.</t>
  </si>
  <si>
    <t>Delaying cultivation for overwinter stubble gives up part of the cropping income, so the opportunity cost is the small foregone crop margin.</t>
  </si>
  <si>
    <t>Holding the land in overwinter stubble gives up the following crop, so the opportunity cost is the foregone crop income.</t>
  </si>
  <si>
    <t>The whole-crop and stubble approach gives up part of the harvest, so the opportunity cost is the foregone crop income.</t>
  </si>
  <si>
    <t>An unharvested crop forgoes the entire harvest, so the opportunity cost is the full foregone crop income.</t>
  </si>
  <si>
    <t>Lower inputs reduce the harvested yield, so the opportunity cost is the foregone yield value.</t>
  </si>
  <si>
    <t>The pollen and nectar mix replaces a productive crop, so the opportunity cost is the foregone arable margin.</t>
  </si>
  <si>
    <t>Winter bird food replaces a cash crop, so the opportunity cost is the foregone arable margin.</t>
  </si>
  <si>
    <t>Taking field corners out of production forgoes the crop on that area, so the opportunity cost is the foregone arable margin.</t>
  </si>
  <si>
    <t>Managing rough grazing extensively reduces stocking, so the opportunity cost is the foregone grazing income.</t>
  </si>
  <si>
    <t>Creating scrub takes land out of agricultural use, so the opportunity cost is the foregone farming income.</t>
  </si>
  <si>
    <t>Sowing flower-rich grassland replaces productive cropping or grazing, so the opportunity cost is the foregone farming margin.</t>
  </si>
  <si>
    <t>Legumes replace part of the productive grass output, so the opportunity cost is the foregone grassland margin.</t>
  </si>
  <si>
    <t>A legume fallow gives up a cash crop for the fallow year, so the opportunity cost is the foregone arable margin.</t>
  </si>
  <si>
    <t>There is no opportunity cost. Precision spraying changes weed control without taking any land out of production.</t>
  </si>
  <si>
    <t>There is no opportunity cost. Robotic weeding changes weed control without taking any land out of production.</t>
  </si>
  <si>
    <t>A winter cover crop occupies the ground between cash crops, so the opportunity cost is the small margin foregone from any displaced cropping.</t>
  </si>
  <si>
    <t>Herbal leys replace productive grass or arable, so the opportunity cost is the foregone farming margin.</t>
  </si>
  <si>
    <t>No-till changes how the land is cultivated rather than taking it out of production, so the opportunity cost is the small margin foregone from any yield effect.</t>
  </si>
  <si>
    <t>A summer cover crop occupies the ground between crops, so the opportunity cost is the small margin foregone from displaced cropping.</t>
  </si>
  <si>
    <t>There is no opportunity cost. Pond management uses land that is not in productive use, so no farming income is foregone.</t>
  </si>
  <si>
    <t>In-field grass strips take land out of production, so the opportunity cost is the foregone arable margin on the strip.</t>
  </si>
  <si>
    <t>Reverting arable to grassland gives up the arable crop, so the opportunity cost is the foregone arable gross margin.</t>
  </si>
  <si>
    <t>Realigning farmland to coastal habitat gives up its agricultural use, so the opportunity cost is the foregone farming income, which is large because it runs across the 20-year agreement.</t>
  </si>
  <si>
    <t>Converting high-value arable to intertidal habitat gives up the crop across the 20-year agreement, so the opportunity cost is the foregone arable income and is the highest in the set.</t>
  </si>
  <si>
    <t>Managing and restoring wetland gives up the agricultural use of the land, so the opportunity cost is the foregone farming income over the agreement.</t>
  </si>
  <si>
    <t>There is no opportunity cost. Hedgerow laying does not take productive land out of use.</t>
  </si>
  <si>
    <t>There is no opportunity cost. Planting a new hedge along a field boundary takes negligible productive land out of use.</t>
  </si>
  <si>
    <t>There is no opportunity cost. Installing a wildlife box takes no productive land out of use.</t>
  </si>
  <si>
    <t>https://publications.naturalengland.org.uk/file/5364008258109440</t>
  </si>
  <si>
    <t>https://www.conservationevidence.com/actions/540</t>
  </si>
  <si>
    <t>https://www.conservationevidence.com/individual-study/1121</t>
  </si>
  <si>
    <t>https://www.researchgate.net/publication/374743006_PARTRIDGE_MONITORING_Results_from_the_monitoring_programme_of_the_Interreg_North_Sea_Region_PARTRIDGE_project</t>
  </si>
  <si>
    <t>https://www.conservationevidence.com/individual-study/778</t>
  </si>
  <si>
    <t>https://www.conservationevidence.com/actions/594</t>
  </si>
  <si>
    <t>https://oxlel.web.ox.ac.uk/article/new-paper-the-inadequacy-of-current-carbon-storage-assessment-methods-for-rewilding-a-knepp</t>
  </si>
  <si>
    <t>https://ahdb.org.uk/knowledge-library/why-use-red-clover</t>
  </si>
  <si>
    <t>https://www.gov.uk/government/statistics/agriculture-in-the-united-kingdom-2024/chapter-11-agri-environment</t>
  </si>
  <si>
    <t>https://www.yara.co.uk/crop-nutrition/vegetable-brassicas/nutrient-requirements-vegetable-brassica/</t>
  </si>
  <si>
    <t>https://www.pan-uk.org/pesticides-agriculture-uk/</t>
  </si>
  <si>
    <t>https://ahdb.org.uk/knowledge-library/cover-crops-reduce-nutrient-losses-and-leaching</t>
  </si>
  <si>
    <t>https://www.nature.scot/doc/guidance-evidence-carbon-and-nature</t>
  </si>
  <si>
    <t>https://www.sciencedirect.com/science/article/abs/pii/S0925857498000755</t>
  </si>
  <si>
    <t>https://www.sciencedirect.com/science/article/abs/pii/S0167880906001277</t>
  </si>
  <si>
    <t>https://pmc.ncbi.nlm.nih.gov/articles/PMC9828206/</t>
  </si>
  <si>
    <t>https://www.rspb.org.uk/helping-nature/what-we-do/influence-government-and-business/farming/hope-farm/bird-numbers</t>
  </si>
  <si>
    <t>https://www.face.eu/2022/11/grey-partridge-conservation-to-address-biodiversity-declines/</t>
  </si>
  <si>
    <t>https://www.academia.edu/127530093/Targeted_agri_environment_schemes_significantly_improve_the_population_size_of_common_farmland_bumblebee_species</t>
  </si>
  <si>
    <t>https://www.grainews.ca/features/study-shows-effectiveness-of-green-on-brown-sprayer-technology/</t>
  </si>
  <si>
    <t>Partial protection - Schedule 5 WCA 1981 (method of take only) + Habitats Regulations Annex V</t>
  </si>
  <si>
    <t>Schedule 5 - Wildlife and Countryside Act 1981</t>
  </si>
  <si>
    <t>Schedule 1 - Wildlife and Countryside Act 1981</t>
  </si>
  <si>
    <t>Schedule 5 - Wildlife and Countryside Act 1981 (disturbance provision)</t>
  </si>
  <si>
    <t>Cetaceans - harbour porpoise and bottlenose dolphin</t>
  </si>
  <si>
    <t>Schedule 5 - Wildlife and Countryside Act 1981 + EU Eel Regulation</t>
  </si>
  <si>
    <t>Partial protection - Schedule 5 WCA 1981 (method of take only) + Habitats Regulations Annex II</t>
  </si>
  <si>
    <t>European Protected Species (Conservation of Habitats and Species Regulations 2017) - since October 2022 in England; Schedule 5 - Wildlife and Countryside Act 1981 in Scotland since 2019</t>
  </si>
  <si>
    <t>Avoided mortality counts individual animals saved from death, for example through safe river or road crossings, predator control, or removing a specific threat. For rare or slow-breeding species, keeping existing adults alive can matter more than creating new habitat, because every lost individual is hard to replace.</t>
  </si>
  <si>
    <t>A new breeding site is a physical place created for a species to reproduce, such as a pond, a bat roost, a bird colony or a nest box. Many species are limited not by food but by a shortage of safe places to breed, so adding sites can directly lift their numbers.</t>
  </si>
  <si>
    <t>Removal of other pollutants targets harmful material besides nutrients, chiefly soil sediment, pesticides and chemical run-off, that clouds water, smothers riverbeds and poisons wildlife. Reducing these inputs protects fish spawning grounds and the invertebrates that underpin the whole river food chain.</t>
  </si>
  <si>
    <t>Water replenishment is the volume of water returned to a river, wetland or aquifer, for instance by slowing run-off, restoring natural flows or reducing abstraction. In a country facing growing drought and over-abstraction, keeping more water in the landscape sustains both wildlife and the habitats that depend on it.</t>
  </si>
  <si>
    <t>Woodland habitat creation establishes new trees and woodland on land that was not previously wooded. Woodland stores carbon, shelters a wide range of wildlife and slows water run-off, though the full benefits take decades to develop as the trees mature.</t>
  </si>
  <si>
    <t>Wetland habitat creation establishes new marsh, fen, reedbed or open water on drier land. Wetlands are among the richest habitats for wildlife and also store carbon, filter pollutants and hold back floodwater, yet the UK has lost the vast majority of them.</t>
  </si>
  <si>
    <t>Species-rich grassland creation produces new flower-rich grassland from improved farmland or bare ground, supporting far more plants, insects and birds than intensively managed fields. It is one of Britain's most depleted habitats, with the great majority lost to agricultural intensification since the 1940s.</t>
  </si>
  <si>
    <t>Scrubland creation establishes new areas of shrubs, bramble and young trees, a transitional habitat between grassland and woodland. Often dismissed as untidy, scrub is in fact vital nesting, feeding and sheltering habitat for many declining birds, insects and small mammals.</t>
  </si>
  <si>
    <t>Heathland creation establishes new lowland or upland heath, open habitat dominated by heather, gorse and fine grasses on poor, acidic soils. It supports specialist species found almost nowhere else, including rare reptiles and ground-nesting birds, and is internationally scarce, making the UK's fragments globally important.</t>
  </si>
  <si>
    <t>Carbon removal is the amount of carbon dioxide actively drawn out of the atmosphere and locked away by growing vegetation or building up in soils and peat. Measured in tonnes of CO₂ equivalent, it is the way nature directly helps tackle climate change.</t>
  </si>
  <si>
    <t>Avoided greenhouse gas emissions are releases prevented by stopping something that would otherwise have happened, for example by rewetting drained peat that would have kept emitting carbon as it dried and broke down. Avoiding emissions can deliver climate benefits faster and more reliably than waiting for new vegetation to capture carbon.</t>
  </si>
  <si>
    <t>Improved condition of protected sites means bringing a legally protected wildlife site, such as an SSSI, back into healthy, favourable condition through better management. Many of the UK's most important sites are currently in poor condition, so restoring them often delivers more for wildlife than creating new habitat elsewhere.</t>
  </si>
  <si>
    <t>Peatland condition restoration repairs damaged peat bog, typically by blocking drains and re-wetting it, so it holds water and stores carbon again rather than eroding and emitting it. Healthy peatland is the UK's largest natural carbon store, but most of it has been drained or degraded.</t>
  </si>
  <si>
    <t>Reduced flooding and coastal erosion risk describes land where these hazards have been lessened using natural methods, such as restoring floodplains, planting trees or recreating saltmarsh. These nature-based approaches protect people and property while creating wildlife habitat, often more cheaply and durably than hard engineering.</t>
  </si>
  <si>
    <t>Riverbank restoration repairs degraded banks and channels, for example by re-naturalising straightened rivers, fencing out livestock or replanting banks. A healthy, varied riverbank slows erosion, filters pollution and provides essential habitat for fish, insects and birds.</t>
  </si>
  <si>
    <t>Hedgerow creation establishes new hedgerows across farmland and field boundaries. Hedgerows act as wildlife corridors linking isolated habitats, provide food and shelter for birds, insects and small mammals, and store carbon along their length.</t>
  </si>
  <si>
    <t>Invasive non-native species control removes or suppresses plants and animals introduced from elsewhere that spread aggressively and damage native wildlife, such as Himalayan balsam, signal crayfish or American mink. Invasive species are one of the biggest global drivers of biodiversity loss, so controlling them protects the habitats and native species already present.</t>
  </si>
  <si>
    <t>Soil condition, measured here as soil organic carbon, is the amount of carbon stored in the ground, built up through practices like cover cropping, reduced tillage and adding organic matter. Healthier soils hold more carbon and water, support more soil life, and underpin both productive farmland and resilient habitats.</t>
  </si>
  <si>
    <t xml:space="preserve"> </t>
  </si>
  <si>
    <t>Converting permanent grassland to rewetted habitat leads to foregone income from livestock grazing.</t>
  </si>
  <si>
    <t>Converting cropped land to rewetted habitat leads to foregone income from arable farming.</t>
  </si>
  <si>
    <t>The allis shad is a migratory fish classified as Critically Endangered in Britain. Once widespread in large rivers, it is now restricted to very few estuaries. It is listed on Annex II of the Habitats Directive, with Special Areas of Conservation (SACs) designated for key populations on the Severn and Wye.</t>
  </si>
  <si>
    <t>The Arctic charr is a glacial relict species found in deep, cold, oligotrophic lakes across Scotland, northern England and Wales. Classified as Vulnerable in Britain, each lake population is genetically distinct, and warming water temperatures are the primary threat.</t>
  </si>
  <si>
    <t>The Atlantic salmon is listed as Endangered in the UK, with populations at record lows. It is a migratory species requiring unobstructed river passage and is a European Protected Species: works affecting rivers with salmon runs, such as weirs, culverts or bank reinforcement, require assessment and may need an EPS licence.</t>
  </si>
  <si>
    <t>The Atlantic sturgeon was recently reclassified as a separate species from the European sturgeon but carries identical full European Protected Species status. It has been absent from UK rivers since the early 1990s, though it is occasionally sighted in coastal waters.</t>
  </si>
  <si>
    <t>The badger is protected under the Protection of Badgers Act 1992, which makes interfering with setts illegal; this protection reflects historical persecution through baiting rather than rarity. Works affecting a sett require a licence and a mitigation plan.</t>
  </si>
  <si>
    <t>The barn owl frequently roosts and nests in barns, churches and other buildings. It is listed on Schedule 1 of the Wildlife and Countryside Act 1981, so disturbance during the breeding season carries enhanced penalties.</t>
  </si>
  <si>
    <t>The basking shark is Britain's largest fish and the world's second-largest. It has a dedicated disturbance provision under the Wildlife and Countryside Act 1981, and projects in its key aggregation areas on the west coast, such as marine renewable energy and coastal infrastructure, require assessment.</t>
  </si>
  <si>
    <t>The bittern is a rare wetland bird with a very restricted UK range, largely confined to large reedbeds. It is recovering from near-extinction in the UK, and is listed on Schedule 1 of the Wildlife and Countryside Act 1981; wetland drainage or works near breeding sites are subject to controls.</t>
  </si>
  <si>
    <t>The brook lamprey is the only non-migratory lamprey species, spending its entire life in freshwater. It is protected under Schedule 5 of the Wildlife and Countryside Act 1981. Less affected by river barriers than its migratory relatives, it remains vulnerable to habitat degradation and pollution.</t>
  </si>
  <si>
    <t>The brown trout is not universally protected, but where it is a designated feature of a Special Area of Conservation (SAC) river, works affecting that watercourse require a Habitats Regulations Assessment. The number of rivers designated as SACs is increasing.</t>
  </si>
  <si>
    <t>The capercaillie is critically endangered in Scotland, with the UK population now below 500 birds. It depends on old Caledonian pine forest and is highly sensitive to disturbance, deer fencing and habitat fragmentation. Forestry or infrastructure works in its range require detailed assessment.</t>
  </si>
  <si>
    <t>The harbour porpoise and bottlenose dolphin are the cetaceans most often encountered in UK marine planning, particularly for offshore wind, tidal stream energy, port expansion and subsea cable projects. All cetacean species are fully protected under the Habitats Regulations 2017, and SACs are designated for key bottlenose dolphin populations.</t>
  </si>
  <si>
    <t>The cirl bunting is one of the UK's rarest farmland birds, almost entirely restricted to south Devon. It has Schedule 1 protection under the Wildlife and Countryside Act 1981, and agricultural or development projects in its range require assessment.</t>
  </si>
  <si>
    <t>Common reptiles such as the adder, grass snake and common lizard are protected from deliberate killing under Schedule 5 of the Wildlife and Countryside Act 1981. Their habitats are not strictly protected, but individuals found on a site must be translocated before works proceed.</t>
  </si>
  <si>
    <t>The corncrake is almost entirely confined to the Scottish islands and a few Irish border areas in the UK, depending on late-cut hay meadows and iris beds. Agricultural timing, cutting regimes and drainage works are regulated around the breeding season in its range.</t>
  </si>
  <si>
    <t>The curlew is assessed by the RSPB and JNCC as the UK's highest conservation priority bird, with its breeding population having declined by over 50% since the 1990s. Development on upland and lowland wet grassland in curlew territory is assessed by Natural England and planning authorities.</t>
  </si>
  <si>
    <t>The distinguished jumping spider is found at only two UK sites. Its presence at Swanscombe Peninsula led Natural England to designate the area as a Site of Special Scientific Interest (SSSI).</t>
  </si>
  <si>
    <t>The European eel is classified as Critically Endangered globally and has declined by over 90% since the 1970s. It is migratory, and blocked river passage during both upstream juvenile migration and downstream spawning migration is a key threat. It is protected under Schedule 5 of the Wildlife and Countryside Act 1981 and the EU Eel Regulation.</t>
  </si>
  <si>
    <t>The European sturgeon is effectively extinct as a breeding species in UK rivers and is now an extremely rare vagrant. As a European Protected Species it has the highest level of protection of any UK fish: accidental capture must be reported, and deliberate disturbance or killing is an offence.</t>
  </si>
  <si>
    <t>The field cricket is extremely rare, now confined to a few sites in West Sussex following a major reintroduction programme. It is protected under Schedule 5 of the Wildlife and Countryside Act 1981 and has very specific habitat requirements.</t>
  </si>
  <si>
    <t>The freshwater pearl mussel is critically endangered and one of the longest-lived invertebrates on Earth. It depends on clean, fast-flowing rivers with healthy salmon populations and is highly sensitive to catchment works, diffuse pollution and river engineering. It is a European Protected Species, with SACs designated for key rivers.</t>
  </si>
  <si>
    <t>The great crested newt is a European Protected Species, covered in many areas by district-level licensing schemes. Surveys of ponds within 500m of a proposed development site are required to assess impacts.</t>
  </si>
  <si>
    <t>The grey seal and common seal are both protected under the Conservation of Seals Act 1970 and the Wildlife and Countryside Act 1981, with grey seals additionally protected during the breeding season. Coastal and marine works such as ports, tidal energy and offshore wind cable landfalls require haul-out surveys and disturbance assessment, and a licence is required for any intentional disturbance.</t>
  </si>
  <si>
    <t>Ground-nesting birds are a broad category of farmland and upland species including lapwing, curlew, skylark, snipe, redshank and grey partridge, many of them on the UK Red List. UK breeding wader populations have declined by up to 60% since 1995. All wild birds are protected under the Wildlife and Countryside Act 1981, with additional Schedule 1 protection for certain rarer species such as curlew, stone curlew and nightjar. Construction and vegetation clearance are timed to avoid the breeding season (March to August), and mitigation for displaced birds can include replacement habitat.</t>
  </si>
  <si>
    <t>The hazel dormouse is a European Protected Species associated with ancient hedgerows and woodland edges. It is often present where road and housing schemes cross or remove hedgerows, and individuals found on a site must be translocated under licence.</t>
  </si>
  <si>
    <t>The hen harrier is one of the UK's rarest breeding birds of prey, found in upland areas. It is listed on Schedule 1 of the Wildlife and Countryside Act 1981, and upland infrastructure, wind energy or land-management works in its breeding range require assessment.</t>
  </si>
  <si>
    <t>The large blue butterfly became extinct in Britain in 1979 and was subsequently reintroduced. It is now present at a handful of managed sites in Somerset and Gloucestershire, has full European Protected Species status, and works near colony sites require specialist assessment.</t>
  </si>
  <si>
    <t>The marsh fritillary is one of Europe's most rapidly declining butterflies, dependent on devil's-bit scabious growing on unimproved grassland. It is protected under Schedule 5 of the Wildlife and Countryside Act 1981 and is found across Wales, south-west England and parts of Scotland.</t>
  </si>
  <si>
    <t>The natterjack toad is a rare coastal, dune and heathland species found at fewer than 60 UK sites. It has full European Protected Species status, and both its breeding pools and terrestrial habitat are protected from disturbance or destruction.</t>
  </si>
  <si>
    <t>The otter is a European Protected Species sensitive to watercourse and riverbank works; its holts (dens) and commuting routes are protected. Populations have recovered strongly since the 1970s and are now widespread.</t>
  </si>
  <si>
    <t>The peregrine falcon often nests on buildings and other structures as well as on cliffs. It is listed on Schedule 1 of the Wildlife and Countryside Act 1981, which carries enhanced penalties for disturbance during the breeding season.</t>
  </si>
  <si>
    <t>The pine marten is recovering strongly in Scotland and is the subject of active reintroduction in Wales and England. It is protected under Schedule 5 of the Wildlife and Countryside Act 1981 throughout its range, and its population is expanding southward.</t>
  </si>
  <si>
    <t>The powan (also called gwyniad or schelly) is a cold-water relict species found in a handful of deep lakes in Scotland, Wales and the English Lake District. Each lake population is isolated, so a local extinction cannot be reversed by natural recolonisation. It is classified as Endangered in Britain.</t>
  </si>
  <si>
    <t>The red kite was reintroduced across much of England, Wales and Scotland after becoming extinct as a breeding bird in England, and is now common in reintroduction areas. It is listed on Schedule 1 of the Wildlife and Countryside Act 1981, with enhanced penalties for disturbance at nest sites during the breeding season.</t>
  </si>
  <si>
    <t>The red squirrel is virtually extinct in England except for a few northern strongholds, but remains present across much of Scotland. It is fully protected under Schedule 5 of the Wildlife and Countryside Act 1981 and is threatened primarily by the introduced grey squirrel.</t>
  </si>
  <si>
    <t>The river lamprey is closely related to the sea lamprey and equally dependent on unobstructed river systems for migration and spawning. It is listed on Annex II of the Habitats Directive alongside the sea lamprey, with SACs designated for key rivers.</t>
  </si>
  <si>
    <t>The sand lizard is one of only two UK lizard species with full European Protected Species status, restricted to lowland heathland and coastal dunes. Development on or near heathland requires surveys for the species.</t>
  </si>
  <si>
    <t>The Scottish wildcat is critically endangered and among the UK's most threatened mammals, and is the subject of active reintroduction in the Scottish Highlands. Development in wildcat territory requires assessment.</t>
  </si>
  <si>
    <t>The sea lamprey is an ancient, jawless fish and a priority species for SAC designation. River barriers that block its migration are a major threat. Works on rivers designated as SACs for lamprey require a Habitats Regulations Assessment.</t>
  </si>
  <si>
    <t>The slow-worm is a legless lizard, not a snake. It is protected from killing and injury under Schedule 5 of the Wildlife and Countryside Act 1981, and individuals found on a development site must be translocated.</t>
  </si>
  <si>
    <t>The smooth snake is the UK's rarest reptile, confined to lowland heathland in Dorset, Hampshire and Surrey. It has full European Protected Species status, and development on or adjacent to heathland in its range requires surveys, often alongside sand lizard surveys as they share the same habitat.</t>
  </si>
  <si>
    <t>The southern damselfly is restricted to a small number of heathland streams, chalk valleys and coastal grazing marsh systems. It has full European Protected Species status, and water management, drainage and ditch clearance works in its range may require licensing.</t>
  </si>
  <si>
    <t>The stag beetle is Britain's largest native beetle, with larvae that spend up to seven years developing in decaying wood. It is a UK Biodiversity Action Plan priority species, and log piles and veteran trees that provide its habitat are recorded in ecological surveys.</t>
  </si>
  <si>
    <t>The swallowtail is the UK's largest butterfly, confined entirely to the Norfolk Broads, where it depends on milk parsley in wet fenland. It is protected under Schedule 5 of the Wildlife and Countryside Act 1981, and drainage, water-level management or habitat change in its range requires assessment.</t>
  </si>
  <si>
    <t>The swift is a migratory aerial insectivore in severe decline in Britain, having lost over half its population since 1995. It nests almost exclusively in building cavities, which makes it vulnerable to renovation and demolition. The NPPF (2025) requires swift bricks in new residential developments, and active nest sites require a licence to disturb during the breeding season (May to August).</t>
  </si>
  <si>
    <t>The twaite shad is classified as Vulnerable in Britain, more widespread than the allis shad but declining. It is migratory, and barriers to river passage are a key threat. River engineering works affecting known spawning rivers require assessment.</t>
  </si>
  <si>
    <t>The vendace is Britain's rarest native freshwater fish, now surviving naturally only in Derwentwater and Bassenthwaite Lake in the Lake District. Classified as Critically Endangered in England, it is highly sensitive to rising water temperatures and therefore to climate change.</t>
  </si>
  <si>
    <t>The water vole is Britain's fastest-declining mammal. Its burrows and runways along ditches and rivers are protected under Schedule 5 of the Wildlife and Countryside Act 1981, and it is very sensitive to bank disturbance, so surveys are required for works near slow-moving water.</t>
  </si>
  <si>
    <t>The white-clawed crayfish is the UK's only native crayfish, now severely threatened by the introduced signal crayfish. It is protected under Annex II of the Habitats Directive, with SACs designated for key populations.</t>
  </si>
  <si>
    <t>The white-tailed eagle is Britain's largest bird of prey, recently reintroduced to southern England. It is listed on Schedule 1 of the Wildlife and Countryside Act 1981, and nest sites require exclusion zones to prevent disturbance.</t>
  </si>
  <si>
    <t>The Eurasian beaver was hunted to extinction in Britain by the 16th century. It has since been reintroduced through the River Otter Beaver Trial (Devon, 2015–2020) and the Scottish Beaver Trial (Knapdale, 2009–2014). It is a European Protected Species in England and is protected under Schedule 5 of the Wildlife and Countryside Act 1981 in Scotland.</t>
  </si>
  <si>
    <t>The Canada goose is the most widespread and numerous non-native bird in Britain. It causes agricultural damage and contributes to water quality degradation. It is listed on Schedule 9 of the Wildlife and Countryside Act 1981; control under General Licence, including egg oiling and population management, is the standard approach.</t>
  </si>
  <si>
    <t>The Chinese mitten crab is established in major estuaries including the Thames, Humber and Tyne. It damages riverbanks through burrowing and disrupts native invertebrate communities. Listed on Schedule 9 of the Wildlife and Countryside Act 1981, it is illegal to keep, sell or release.</t>
  </si>
  <si>
    <t>Floating pennywort can grow up to 20cm per day in warm conditions, smothering water surfaces and eliminating submerged vegetation and invertebrate communities. It is now widespread in lowland England. Listed on Schedule 9 of the Wildlife and Countryside Act 1981, it requires regular mechanical clearance to control.</t>
  </si>
  <si>
    <t>Giant hogweed causes severe phototoxic burns and establishes along watercourses and road verges. It is listed on Schedule 9 of the Wildlife and Countryside Act 1981, and control requires specialist protective equipment and repeated treatment over several years.</t>
  </si>
  <si>
    <t>The grey squirrel is the principal threat to red squirrel recovery across Britain and carries the squirrelpox virus, which is lethal to red squirrels. Lethal control is the main management method, with an oral contraceptive under development as an alternative. It also damages woodland by bark-stripping mature broadleaved trees.</t>
  </si>
  <si>
    <t>Himalayan balsam is the most widespread non-native plant in Britain. It dominates riverbanks, shading out native vegetation and leaving banks bare and erosion-prone in winter. It is listed on Schedule 9 of the Wildlife and Countryside Act 1981, and control, primarily pulling before the plant seeds, requires repeated effort over several years.</t>
  </si>
  <si>
    <t>Japanese knotweed is a vigorous non-native plant that outcompetes native vegetation and can grow through gaps in hard surfaces. It is listed on Schedule 9 of the Wildlife and Countryside Act 1981 and is classed as controlled waste when excavated. Treatment typically requires three to five years of herbicide application or specialist excavation.</t>
  </si>
  <si>
    <t>The American mink is the primary driver of water vole collapse across Britain. Landscape-scale trapping and removal programmes, covering areas of up to around 280,000 hectares, are the main control model. It is listed on Schedule 9 of the Wildlife and Countryside Act 1981; trapping requires Environment Agency notification and release is illegal.</t>
  </si>
  <si>
    <t>New Zealand pigmyweed (Crassula helmsii) is an invasive aquatic plant that can completely cover ponds, ditches and slow-moving water. It is difficult to eradicate once established, as even small fragments regenerate, and it threatens great crested newt ponds and other wetland habitats. Listed on Schedule 9 of the Wildlife and Countryside Act 1981, biosecurity measures are needed to prevent its introduction during pond works.</t>
  </si>
  <si>
    <t>The muntjac deer damages woodland ground flora and understorey through browsing. Unlike native deer it has no closed season, and it has spread rapidly across much of England and Wales. It is listed on Schedule 9 of the Wildlife and Countryside Act 1981 and is a driver of declining woodland condition.</t>
  </si>
  <si>
    <t>Parrot's feather is an aquatic plant commonly introduced through the ornamental pond trade. It establishes in ditches, rivers and ponds and is difficult to eradicate once present. It is listed on Schedule 9 of the Wildlife and Countryside Act 1981.</t>
  </si>
  <si>
    <t>The quagga mussel arrived in the UK in 2014 via the River Thames. A prolific filter feeder, it can alter aquatic food webs and is spreading through connected waterways, posing a threat to water quality and native invertebrate communities. It is listed on Schedule 9 of the Wildlife and Countryside Act 1981.</t>
  </si>
  <si>
    <t>Rhododendron is invasive across upland woodland, heathland and SSSI sites, particularly in Scotland, Wales and south-west England, forming dense monocultures that eliminate native understorey. It is listed on Schedule 9 of the Wildlife and Countryside Act 1981, and mechanical removal of established stands can cost in the region of £5,000–£20,000 per hectare.</t>
  </si>
  <si>
    <t>The rose-ringed parakeet is established in south-east England, with the population now estimated at over 50,000. It competes with native cavity-nesting birds including owls and woodpeckers, and is subject to licensed control in some areas. Its range is expanding northward and westward.</t>
  </si>
  <si>
    <t>The ruddy duck hybridises with the globally endangered white-headed duck in Spain. It was the subject of a UK eradication programme completed around 2012 and has been effectively eliminated from Britain.</t>
  </si>
  <si>
    <t>Saltmarsh cordgrass (Spartina anglica) is a hybrid cordgrass that can smother native saltmarsh and mudflat habitats. It is listed on Schedule 9 of the Wildlife and Countryside Act 1981 in some regions, and management typically requires mechanical removal or herbicide treatment across tidal areas.</t>
  </si>
  <si>
    <t>The signal crayfish carries crayfish plague, which is lethal to the native white-clawed crayfish, and is now widespread in English and Welsh rivers. Keeping it without a licence is illegal, and river engineering that risks spreading it into clean catchments requires biosecurity assessment.</t>
  </si>
  <si>
    <t>The topmouth gudgeon is a small fish established at a small number of still-water sites in England. It is an aggressive competitor and a disease vector, and is the subject of eradication attempts using rotenone. It is designated a priority invasive species by the GB Non-Native Species Secretariat.</t>
  </si>
  <si>
    <t>Water primrose is a rapidly expanding invasive aquatic plant, currently subject to emergency-response eradication in parts of southern England. It is listed among the most damaging aquatic invasive species in Europe, and early intervention is the standard management approach.</t>
  </si>
  <si>
    <t>https://www.gov.uk/find-funding-for-land-or-farms/bfs6-6m-to-12m-habitat-strip-next-to-watercourses</t>
  </si>
  <si>
    <t>https://www.gov.uk/find-funding-for-land-or-farms/ahw10-low-input-harvested-cereal-crop</t>
  </si>
  <si>
    <t>https://www.gov.uk/find-funding-for-land-or-farms/ahw5-nesting-plots-for-lapwing</t>
  </si>
  <si>
    <t>https://www.gov.uk/find-funding-for-land-or-farms/ahw6-basic-overwinter-stubble</t>
  </si>
  <si>
    <t>https://www.gov.uk/find-funding-for-land-or-farms/ahw7-enhanced-overwinter-stubble</t>
  </si>
  <si>
    <t>https://www.gov.uk/find-funding-for-land-or-farms/ahw8-whole-crop-spring-cereals-and-overwinter-stubble</t>
  </si>
  <si>
    <t>https://www.gov.uk/find-funding-for-land-or-farms/cahl2-winter-bird-food-on-arable-and-horticultural-land</t>
  </si>
  <si>
    <t>Amphibians breed in ponds and other freshwater but spend much of their lives on land, which makes them sensitive indicators of both wetland and terrestrial habitat quality. The UK group ranges from common species such as the common toad (a Section 41 priority species), common frog and smooth and palmate newts, to the more strictly protected great crested newt and natterjack toad, both European Protected Species, and the rare, reintroduced pool frog. Many have declined as field ponds have been lost or polluted, and the great crested newt is additionally covered by district-level licensing in many areas.</t>
  </si>
  <si>
    <t>All 18 of the UK's bat species (17 of them breeding here) are European Protected Species under the Habitats Regulations 2017 and are also protected under the Wildlife and Countryside Act 1981, with several listed as Section 41 priority species. Bats are nocturnal insect-eaters, and their roosts are protected whether or not bats are present at the time, including in buildings, bridges and mature trees. They range from the widespread common and soprano pipistrelles to rarer, range-restricted species such as the greater horseshoe, barbastelle and Bechstein's bat, several of which are qualifying features of designated Special Areas of Conservation. Most species declined through the 20th century as a result of agricultural intensification, roost loss and falling insect numbers.</t>
  </si>
  <si>
    <t>Breeding waders are ground-nesting birds of wet grassland, upland moor and farmland that feed by probing soft, damp ground for invertebrates with their long bills. The UK group includes the lapwing and curlew (both UK Red List), snipe, redshank and golden plover (Amber List), and dunlin, ringed plover and woodcock. Several have suffered some of the steepest population declines of any UK birds, driven by the drainage of wet grassland, agricultural intensification and high nest predation; all wild birds, including these, are protected under the Wildlife and Countryside Act 1981.</t>
  </si>
  <si>
    <t>Farmland birds are seed- and insect-eating species that depend on arable and mixed farmland, including its hedgerows, field margins and winter stubbles. The UK group includes the yellowhammer, corn bunting, tree sparrow, linnet, skylark, grey partridge and turtle dove, all on the UK Red List. Their populations have fallen sharply since the 1970s as farming intensified, with the loss of mixed rotations, winter stubble and insect-rich margins; they are widely used as a government indicator of the health of the wider countryside, and all are protected under the Wildlife and Countryside Act 1981.</t>
  </si>
  <si>
    <t>Migratory (diadromous) fish move between rivers and the sea to complete their life cycles, so they depend on unobstructed passage along entire river systems. The UK group includes the Atlantic salmon (Endangered), the European eel and allis shad (both Critically Endangered), the twaite shad (Vulnerable), the sea trout, and the river and sea lampreys. Weirs, dams and culverts that block migration, together with poor water quality, are the main threats; several are features of designated Special Areas of Conservation, and works affecting their rivers may require assessment.</t>
  </si>
  <si>
    <t>Pollinators are the insects that fertilise wild plants and many crops as they move between flowers collecting nectar and pollen. In the UK the group is dominated by bees and hoverflies, including around 24 bumblebee species and over 250 species of solitary bee, alongside a wide range of hoverflies. Most are not individually protected and most bumblebees are not Red-listed, but the group as a whole has declined with the loss of flower-rich grassland and field margins, and it is valued for the pollination service it provides to farming and to wider plant communities.</t>
  </si>
  <si>
    <t>Reptiles are cold-blooded animals that bask in the sun to regulate their temperature and occupy heathland, rough grassland, brownfield and woodland edges. The UK group comprises four widespread species (the slow-worm, common lizard, grass snake and adder), all protected from deliberate killing under the Wildlife and Countryside Act 1981, and two rare heathland specialists (the sand lizard and smooth snake) with full European Protected Species status. Reptiles have declined with the loss and fragmentation of heathland and grassland, and individuals found on a development site must be translocated before works proceed.</t>
  </si>
  <si>
    <t xml:space="preserve">Other Pollutants Reduced </t>
  </si>
  <si>
    <t># of kg of non-nutrient pollutants reduced per year</t>
  </si>
  <si>
    <t>Cost per kg of non-nutrient pollutant reduced</t>
  </si>
  <si>
    <t>Kg of phosphorus (P) pollution reduced</t>
  </si>
  <si>
    <t>Cost per kg P pollution reduced</t>
  </si>
  <si>
    <t>Kg of nitrogen (N) pollution reduced</t>
  </si>
  <si>
    <t>Cost per kg N pollution reduced</t>
  </si>
  <si>
    <t># of kg P pollution reduced per year</t>
  </si>
  <si>
    <t># of kg N pollution reduced per year</t>
  </si>
  <si>
    <t>Phosphorus pollution reduction targets a nutrient, mostly from farm fertiliser, manure and sewage, that triggers algal blooms which choke rivers and lakes of oxygen and kill aquatic life. Taking it out, or stopping it reaching the water, is one of the most important steps in restoring freshwater health.</t>
  </si>
  <si>
    <t>Nitrogen pollution reduction tackles a nutrient from fertiliser, livestock and sewage that over-enriches rivers, lakes and coastal waters, fuelling algal growth that starves them of oxygen. Cutting the amount that reaches the water, the core aim of nutrient neutrality rules, is essential for recovering many freshwater and estuarine habitats.</t>
  </si>
  <si>
    <t>Phosphorus Pollution Reduced</t>
  </si>
  <si>
    <t>Nitrogen Pollution Reduced</t>
  </si>
  <si>
    <t>https://doi.org/10.1111/j.1365-2664.2007.01359.x</t>
  </si>
  <si>
    <t>https://www.nature.com/articles/nclimate2292</t>
  </si>
  <si>
    <t>https://www.ceh.ac.uk/sites/default/files/2022-05/Saltmarsh%20Blue%20Carbon%20in%20UK%20and%20NW%20Europe_1.pdf</t>
  </si>
  <si>
    <t>Peak-growth year</t>
  </si>
  <si>
    <t xml:space="preserve">Investment </t>
  </si>
  <si>
    <t>Grant or donation</t>
  </si>
  <si>
    <t>https://www.gov.uk/find-funding-for-land-or-farms/csw7-arable-reversion-to-grassland-with-low-fertiliser-input</t>
  </si>
  <si>
    <t>https://www.gov.uk/find-funding-for-land-or-farms/cct4-create-intertidal-and-saline-habitat-on-arable-land</t>
  </si>
  <si>
    <t>https://www.gov.uk/find-funding-for-land-or-farms/csw18-raise-water-levels-in-permanent-grassland-peat-soils-to-near-the-land-surface</t>
  </si>
  <si>
    <t>https://www.gov.uk/find-funding-for-land-or-farms/csw19-raise-water-levels-in-cropped-or-arable-peat-soils</t>
  </si>
  <si>
    <t>https://www.gov.uk/find-funding-for-land-or-farms/cwt13-manage-and-restore-fen-reedbed-and-wetland-mosaics</t>
  </si>
  <si>
    <t>https://www.gov.uk/countryside-stewardship-grants/hedgerow-laying-bn5</t>
  </si>
  <si>
    <t>https://www.gov.uk/countryside-stewardship-grants/large-wildlife-box-wb3</t>
  </si>
  <si>
    <t>https://www.gov.uk/find-funding-for-land-or-farms/cahl3-grassy-field-corners-or-blocks</t>
  </si>
  <si>
    <t>https://www.gov.uk/find-funding-for-land-or-farms/grh1-manage-rough-grazing-for-birds</t>
  </si>
  <si>
    <t>https://www.gov.uk/find-funding-for-land-or-farms/scr1-create-scrub-and-open-habitat-mosaics</t>
  </si>
  <si>
    <t>https://www.gov.uk/find-funding-for-land-or-farms/clig3-manage-grassland-with-very-low-nutrient-inputs</t>
  </si>
  <si>
    <t>https://uk-air.defra.gov.uk/reports/cat07/1904111135_UK_peatland_GHG_emissions.pdf</t>
  </si>
  <si>
    <t>https://www.gov.uk/find-funding-for-land-or-farms/chrw2-manage-hedgerows</t>
  </si>
  <si>
    <t>https://www.gov.uk/government/publications/capital-grants-2026/applicants-guide-capital-grants-2026</t>
  </si>
  <si>
    <t>https://www.gov.uk/find-funding-for-land-or-farms/cigl2-winter-bird-food-on-improved-grassland</t>
  </si>
  <si>
    <t>https://www.gov.uk/find-funding-for-land-or-farms/scr2-manage-scrub-and-open-habitat-mosaics</t>
  </si>
  <si>
    <t>https://www.gov.uk/find-funding-for-land-or-farms/cipm2-flower-rich-grass-margins-blocks-or-in-field-strips</t>
  </si>
  <si>
    <t>https://www.gov.uk/find-funding-for-land-or-farms/cnum2-legumes-on-improved-grassland</t>
  </si>
  <si>
    <t>https://www.gov.uk/find-funding-for-land-or-farms/cnum3-legume-fallow</t>
  </si>
  <si>
    <t>https://www.gov.uk/find-funding-for-land-or-farms/ofc1-organic-conversion-improved-permanent-grassland</t>
  </si>
  <si>
    <t>https://www.gov.uk/find-funding-for-land-or-farms/ofc2-organic-conversion-unimproved-permanent-grassland</t>
  </si>
  <si>
    <t>https://www.gov.uk/find-funding-for-land-or-farms/ofc3-organic-conversion-rotational-land</t>
  </si>
  <si>
    <t>https://www.gov.uk/find-funding-for-land-or-farms/csam2-multi-species-winter-cover-crop</t>
  </si>
  <si>
    <t>https://www.iucn-uk-peatlandprogramme.org/about-peatlands/peatland-benefits/climate-regulation</t>
  </si>
  <si>
    <t>https://www.gov.uk/government/publications/higher-tier-capital-grants-2026/applicants-guide-higher-tier-capital-grants-2026</t>
  </si>
  <si>
    <t>Persistence</t>
  </si>
  <si>
    <t>Flow</t>
  </si>
  <si>
    <t>Stock</t>
  </si>
  <si>
    <t>Stock or Flow?</t>
  </si>
  <si>
    <t>Quantification Check</t>
  </si>
  <si>
    <t>Validation</t>
  </si>
  <si>
    <t># of tSOC added / year</t>
  </si>
  <si>
    <t>Abbreviated units for graphics</t>
  </si>
  <si>
    <t>New breeding sites created</t>
  </si>
  <si>
    <t>Kg of pollutants reduced</t>
  </si>
  <si>
    <t>Increase in tonnes of Soil Organic Carbon</t>
  </si>
  <si>
    <t>Kg of phosphorus pollution reduced</t>
  </si>
  <si>
    <t>Kg of nitrogen pollution reduced</t>
  </si>
  <si>
    <t>Relevant Defra Indicator(s)</t>
  </si>
  <si>
    <t>Breeding pairs (or nests) sustained in successful reproduction</t>
  </si>
  <si>
    <t>Cost per breeding pair sustained in successful reproduction</t>
  </si>
  <si>
    <t>Breeding pairs reproducing</t>
  </si>
  <si>
    <t>Breeding success counts the number of pairs that successfully raise young, rather than simply the number of adults present. A population only recovers if enough offspring survive to breed in turn.</t>
  </si>
  <si>
    <t>#of breeding pairs sustained in successful reproduction / year</t>
  </si>
  <si>
    <t>Which delivery mechanism supports the maintenance phase funding?</t>
  </si>
  <si>
    <t>Which delivery mechanism supports the capital cost funding?</t>
  </si>
  <si>
    <t>Which delivery mechanism supports the development funding?</t>
  </si>
  <si>
    <t>Which delivery mechanism supports the opportunity cost funding?</t>
  </si>
  <si>
    <t>How are the maintenance costs financed?</t>
  </si>
  <si>
    <t>Delivery Categories</t>
  </si>
  <si>
    <t>Development Phase Delivery Category</t>
  </si>
  <si>
    <t>Capital Phase Delivery Category</t>
  </si>
  <si>
    <t>Opportunity Delivery Category</t>
  </si>
  <si>
    <t xml:space="preserve">Source of Finance </t>
  </si>
  <si>
    <t>&amp; Delivery Mechanism</t>
  </si>
  <si>
    <t>&amp; Delivery Mechanisms</t>
  </si>
  <si>
    <t>Maintenance Delivery Category</t>
  </si>
  <si>
    <t>This is a standard DEFRA payment option, applied across England rather than in a specific location.
The project will plant trees for agroforestry at very low in-field densities (30-50 trees/ha).</t>
  </si>
  <si>
    <t>This is a standard DEFRA payment option, applied across England rather than in a specific location.
The project will plant trees for agroforestry at low in-field densities (51-130 trees/ha).</t>
  </si>
  <si>
    <t>This is a standard DEFRA payment option, applied across England rather than in a specific location.
The project will create a 4m-12m grass buffer strip on arable and horticultural land.</t>
  </si>
  <si>
    <t>This is a standard DEFRA payment option, applied across England rather than in a specific location.
The project will create a 4m-12m grass buffer strip on improved grassland.</t>
  </si>
  <si>
    <t>This is a standard DEFRA payment option, applied across England rather than in a specific location.
The project will create a 12m-24m buffer strip alongside watercourses on cultivated land.</t>
  </si>
  <si>
    <t>This is a standard DEFRA payment option, applied across England rather than in a specific location.
The project will create a 6m-12m habitat strip alongside watercourses.</t>
  </si>
  <si>
    <t>This is a standard DEFRA payment option, applied across England rather than in a specific location.
The project will leave skylark plots within a cereal crop, at a minimum of two plots per hectare.</t>
  </si>
  <si>
    <t>This is a standard DEFRA payment option, applied across England rather than in a specific location.
The project will create cultivated nesting plots for lapwing.</t>
  </si>
  <si>
    <t>This is a standard DEFRA payment option, applied across England rather than in a specific location.
The project will leave cereal stubble in place over winter.</t>
  </si>
  <si>
    <t>This is a standard DEFRA payment option, applied across England rather than in a specific location.
The project will leave an enhanced, seed-rich cereal stubble in place over winter.</t>
  </si>
  <si>
    <t>This is a standard DEFRA payment option, applied across England rather than in a specific location.
The project will grow a whole-crop spring cereal and leave the stubble in place over winter.</t>
  </si>
  <si>
    <t>This is a standard DEFRA payment option, applied across England rather than in a specific location.
The project will leave a cereal headland unharvested.</t>
  </si>
  <si>
    <t>This is a standard DEFRA payment option, applied across England rather than in a specific location.
The project will grow a low-input harvested cereal crop.</t>
  </si>
  <si>
    <t>This is a standard DEFRA payment option, applied across England rather than in a specific location.
The project will sow a pollen and nectar flower mix.</t>
  </si>
  <si>
    <t>This is a standard DEFRA payment option, applied across England rather than in a specific location.
The project will sow winter bird food on arable and horticultural land.</t>
  </si>
  <si>
    <t>This is a standard DEFRA payment option, applied across England rather than in a specific location.
The project will take field corners or blocks out of production and manage them as grassy habitat.</t>
  </si>
  <si>
    <t>This is a standard DEFRA payment option, applied across England rather than in a specific location.
The project will manage rough grassland for upland breeding waders.</t>
  </si>
  <si>
    <t>This is a standard DEFRA payment option, applied across England rather than in a specific location.
The project will sow winter bird food on improved grassland.</t>
  </si>
  <si>
    <t>This is a standard DEFRA payment option, applied across England rather than in a specific location.
The project will create a mosaic of scrub and open habitat.</t>
  </si>
  <si>
    <t>This is a standard DEFRA payment option, applied across England rather than in a specific location.
The project will establish flower-rich grass margins, blocks or in-field strips.</t>
  </si>
  <si>
    <t>This is a standard DEFRA payment option, applied across England rather than in a specific location.
The project will grow legumes on improved grassland.</t>
  </si>
  <si>
    <t>This is a standard DEFRA payment option, applied across England rather than in a specific location.
The project will grow a legume fallow.</t>
  </si>
  <si>
    <t>This is a standard DEFRA payment option, applied across England rather than in a specific location.
The project will convert improved permanent grassland to organic management and maintain it.</t>
  </si>
  <si>
    <t>This is a standard DEFRA payment option, applied across England rather than in a specific location.
The project will convert unimproved permanent grassland to organic management and maintain it.</t>
  </si>
  <si>
    <t>This is a standard DEFRA payment option, applied across England rather than in a specific location.
The project will convert rotational land to organic management and maintain it.</t>
  </si>
  <si>
    <t>This is a standard DEFRA payment option, applied across England rather than in a specific location.
The project will convert horticultural land to organic management and maintain it.</t>
  </si>
  <si>
    <t>This is a standard DEFRA payment option, applied across England rather than in a specific location.
The project will apply herbicide using camera or remote sensor guided spraying, treating only the weeds rather than the whole field.</t>
  </si>
  <si>
    <t>This is a standard DEFRA payment option, applied across England rather than in a specific location.
The project will control weeds mechanically using robotic equipment in place of spraying.</t>
  </si>
  <si>
    <t>This is a standard DEFRA payment option, applied across England rather than in a specific location.
The project will grow a multi-species winter cover crop.</t>
  </si>
  <si>
    <t>This is a standard DEFRA payment option, applied across England rather than in a specific location.
The project will grow herbal leys.</t>
  </si>
  <si>
    <t>This is a standard DEFRA payment option, applied across England rather than in a specific location.
The project will establish crops without ploughing, using no-till cultivation.</t>
  </si>
  <si>
    <t>This is a standard DEFRA payment option, applied across England rather than in a specific location.
The project will grow a multi-species summer-sown cover crop.</t>
  </si>
  <si>
    <t>This is a standard DEFRA payment option, applied across England rather than in a specific location.
The project will bring existing ponds into good management, at up to three ponds per hectare.</t>
  </si>
  <si>
    <t>This is a standard DEFRA payment option, applied across England rather than in a specific location.
The project will establish grass strips across in-field runoff pathways.</t>
  </si>
  <si>
    <t>This is a standard DEFRA payment option, applied across England rather than in a specific location.
The project will revert arable land to grassland managed with low fertiliser input.</t>
  </si>
  <si>
    <t>This is a standard DEFRA payment option, applied across England rather than in a specific location.
The project will make space for new coastal habitat by moving flood defences inland (managed realignment).</t>
  </si>
  <si>
    <t>This is a standard DEFRA payment option, applied across England rather than in a specific location.
The project will create intertidal and saline habitat on arable land.</t>
  </si>
  <si>
    <t>This is a standard DEFRA payment option, applied across England rather than in a specific location.
The project will raise water levels in permanent grassland on peat soils, to within 10-30 cm of the surface.</t>
  </si>
  <si>
    <t>This is a standard DEFRA payment option, applied across England rather than in a specific location.
The project will raise water levels in cropped and arable peat soils, to within 31-50 cm of the surface.</t>
  </si>
  <si>
    <t>This is a standard DEFRA payment option, applied across England rather than in a specific location.
The project will manage and restore fen, reedbed and wetland mosaics.</t>
  </si>
  <si>
    <t>This is a standard DEFRA payment option, applied across England rather than in a specific location.
The project will lay an existing hedgerow on both sides, rejuvenating established hedge.</t>
  </si>
  <si>
    <t>This is a standard DEFRA payment option, applied across England rather than in a specific location.
The project will plant new hedges.</t>
  </si>
  <si>
    <t>This is a standard DEFRA payment option, applied across England rather than in a specific location.
The project will install large wildlife boxes.</t>
  </si>
  <si>
    <t>Phosphorus will be intercepted as runoff from improved grassland passes through the grass buffer. The strip traps mainly the particulate phosphorus carried on sediment, while dissolved phosphorus largely passes through, so removal is modest at around 2 kg per hectare per year, or about 6 kg over the three-year term. The estimate draws on Environment Agency and Natural England evidence, with nitrogen interception a secondary benefit.
This is an England-wide approximation; results on any specific project will vary with local conditions.</t>
  </si>
  <si>
    <t>Nitrogen will be held back as runoff from cultivated land crosses the wider 12 to 24 metre watercourse strip. After deducting the leading 2 metres already required by regulation, Natural England's precautionary figures (NECR541) give a nitrate-removal efficacy of about 10 to 27 per cent across this width band, with a central figure near 18 per cent. This gives roughly 45 kg of nitrogen per hectare of strip per year, or about 135 kg over the three-year term. On field-drained land a substantial share of dissolved nitrate still bypasses the strip through subsurface drains, so this is an upper estimate, with sediment and particulate-phosphorus trapping the more dependable benefit.
This is an England-wide approximation; results on any specific project will vary with local conditions.</t>
  </si>
  <si>
    <t>Additional skylark breeding will be supported by leaving small undrilled patches within a winter cereal crop, which let birds nest later into the season than a closed crop allows. UK trial evidence (RSPB's Hope Farm and the SAFFIE project) shows roughly a 50 per cent increase in chick productivity, which translates to about 0.15 additional supported pairs per hectare. Larger reported gains reflect whole-farm packages of measures rather than the plots alone.
This is an England-wide approximation; results on any specific project will vary with local conditions.</t>
  </si>
  <si>
    <t>Lapwing breeding will be supported by cultivated fallow plots set within a crop. On occupied plots, hatching success rises to about 85 per cent (against 64 per cent on conventional fields), supporting roughly 0.5 to 1.5 pairs per hectare; allowing for around 40 per cent of plots being occupied, the expected density across enrolled land is about 0.3 to 0.6 pairs per hectare. This reflects improved hatching rather than a net population gain, since chick survival can remain low without suitable brood-rearing cover nearby.
This is an England-wide approximation; results on any specific project will vary with local conditions.</t>
  </si>
  <si>
    <t>Seed-eating farmland birds will be helped through the winter by cereal stubble left in place, which provides a seed food source that in turn supports their breeding populations the following season. UK research indicates that providing 10 to 20 hectares of stubble per square kilometre can halt declines in species such as yellowhammer and skylark. Because the benefit works through winter survival across the wider landscape rather than birds nesting in the stubble itself, the per-hectare figure of around 0.02 to 0.05 is an indicative proxy rather than a measured breeding density.
This is an England-wide approximation; results on any specific project will vary with local conditions.</t>
  </si>
  <si>
    <t>Seed-eating farmland birds will be helped through the winter by an enhanced overwinter stubble, which retains more seed and so supports more birds surviving to breed the following season. UK research links overwinter stubble provision to halting declines in species such as yellowhammer and skylark. The roughly doubled per-hectare figure of around 0.05 to 0.10 reflects the greater retained seed of the enhanced variant and is an indicative, survival-based proxy rather than a separately measured breeding density.
This is an England-wide approximation; results on any specific project will vary with local conditions.</t>
  </si>
  <si>
    <t>Seed-eating farmland birds will be helped through the winter by combining a whole-crop spring cereal with retained overwinter stubble, providing a seed food source that supports birds surviving to breed the following season. UK research connects overwinter stubble provision to halting declines in species such as yellowhammer and skylark. As the benefit works through winter survival across the landscape rather than nesting within the crop, the per-hectare figure of around 0.05 to 0.10 is an indicative proxy rather than a measured breeding density.
This is an England-wide approximation; results on any specific project will vary with local conditions.</t>
  </si>
  <si>
    <t>Ground-nesting, seed-eating birds will be given direct nesting and foraging habitat by leaving an unharvested, low-input strip of crop in place. Monitoring from the GWCT PARTRIDGE project recorded increases of around 70 per cent in grey partridge and 30 per cent in skylark and yellowhammer territories, giving an indicative 0.15 to 0.30 breeding pairs per hectare. Because those gains came from a whole-farm package, the figure is indicative rather than attributable to the headland alone.
This is an England-wide approximation; results on any specific project will vary with local conditions.</t>
  </si>
  <si>
    <t>Ground-nesting, seed-eating birds will be given in-field nesting habitat by a low-input cereal crop. Because the crop is still harvested, the benefit is confined to the breeding season, giving an indicative 0.10 to 0.20 pairs per hectare. The estimate draws on UK farmland-bird research, including the GWCT PARTRIDGE monitoring.
This is an England-wide approximation; results on any specific project will vary with local conditions.</t>
  </si>
  <si>
    <t>Bumblebees and other pollinators will be given far more forage by a pollen and nectar flower mix than by a plain grass margin, supporting greater nesting and colony activity. The indicative value of around 28 nests per hectare is drawn from Osborne et al. (2008), whose national survey of wild bumblebee nest densities found about 20 to 37 nests per hectare in linear field-edge habitats (and 11 to 15 in open woodland and grassland), the field-margin band being the closest analogue to a sown flower strip. It is a measure of bumblebee nest density used as a proxy for pollinator benefit, not of confirmed breeding success specific to this mix.
This is an England-wide approximation; results on any specific project will vary with local conditions.</t>
  </si>
  <si>
    <t>Seed-eating farmland birds will be concentrated onto a sown bird-seed plot at the point in winter when natural food is scarcest, reducing winter mortality. The best recorded English density is around 59 birds per hectare, but typical results are lower, so an England-representative winter-peak figure is about 20 birds per hectare. This measures the birds supported at peak, which falls away during the late-winter hungry gap, rather than a direct count of lives saved.
This is an England-wide approximation; results on any specific project will vary with local conditions.</t>
  </si>
  <si>
    <t>Breeding birds will be supported by managing existing rough grassland sympathetically, at a central figure of around 0.6 pairs per hectare. This is made up mostly of meadow pipit and skylark, with breeding waders generally sparse away from core upland sites. The estimate draws on UK grassland-bird research and Natural England's grassland condition assessments.
This is an England-wide approximation; results on any specific project will vary with local conditions.</t>
  </si>
  <si>
    <t>Seed-eating farmland birds will be concentrated onto a bird-food plot on improved grassland when natural food is scarce, reducing winter mortality. Because seed yield and persistence are lower on grassland sites, the indicative winter-peak density is around 20 to 40 birds per hectare. This measures the birds supported at peak rather than a direct count of lives saved.
This is an England-wide approximation; results on any specific project will vary with local conditions.</t>
  </si>
  <si>
    <t>One hectare of new flower-rich grassland will be established for each hectare sown, using a mix of at least four grasses and ten wildflowers. The resulting sward supports significantly greater abundance and diversity of bees and other pollinators than a plain grass margin, based on UK field trials.
This is an England-wide approximation; results on any specific project will vary with local conditions.</t>
  </si>
  <si>
    <t>In-crop herbicide will be avoided by weeding mechanically with robotic equipment instead of spraying, with some pre-emergence treatment retained. Against a typical England herbicide use of around 0.5 to 1.0 kg of active ingredient per hectare per year, this avoids roughly 0.4 to 0.75 kg per hectare per year, or about 1.7 kg over the three-year term. The technology is still maturing at field scale, and there is a small diesel and carbon trade-off from the extra machinery passes.
This is an England-wide approximation; results on any specific project will vary with local conditions.</t>
  </si>
  <si>
    <t>Nitrogen will be captured and held in the soil over winter by a cover crop, preventing it leaching to water rather than removing it permanently. This amounts to around 50 kg per hectare per year, or about 150 kg over the three-year term; because much is released back to the following crop, it should not also be credited as reduced fertiliser need. Any soil-carbon benefit is reported separately.
This is an England-wide approximation; results on any specific project will vary with local conditions.</t>
  </si>
  <si>
    <t>One breeding site will be created for each pond brought into good management, up to three ponds per hectare. The potential value is high because around 80 per cent of UK ponds are in poor condition, but the benefit is not guaranteed pond-for-pond: great crested newts occupy only about 20 to 30 per cent of suitable ponds in England, colonisation can take three to five years, and a nearby source population (within roughly 250 to 500 metres) is needed. The estimate draws on Freshwater Habitats Trust and Amphibian and Reptile Conservation evidence.
This is an England-wide approximation; results on any specific project will vary with local conditions.</t>
  </si>
  <si>
    <t>Phosphorus will be trapped where grass strips are placed across in-field runoff pathways, intercepting sediment and the phosphorus bound to it before it reaches water. This removes around 2 kg of phosphorus per hectare per year, or about 6 kg over the three-year term. Dissolved phosphorus is poorly retained, and a strip that becomes saturated over time can itself begin to release phosphorus.
This is an England-wide approximation; results on any specific project will vary with local conditions.</t>
  </si>
  <si>
    <t>One hectare of grassland will be established for each hectare of arable land reverted. Reverting cropland to low-input grassland also cuts nitrogen leaching across the whole field, from roughly 40 to around 10 to 15 kg of nitrogen per hectare. The new sward is initially species-poor and becomes botanically rich only over a number of years, so this is grassland in transition rather than instant species-rich creation.
This is an England-wide approximation; results on any specific project will vary with local conditions.</t>
  </si>
  <si>
    <t>One hectare of intertidal habitat will be created for each hectare of arable land returned to the sea through managed realignment, of which roughly 40 to 70 per cent typically develops into vegetated saltmarsh and the rest into mudflat, depending on ground elevation. Bird responses vary, with wildfowl often increasing while feeding waders can decline. The estimate draws on Environment Agency managed-realignment sites such as Medmerry and Wallasea.
This is an England-wide approximation; results on any specific project will vary with local conditions.</t>
  </si>
  <si>
    <t>One hectare of intertidal habitat will be created for each hectare of arable land converted, of which roughly 40 to 70 per cent develops into vegetated saltmarsh depending on ground elevation. Because it takes productive arable land out of use, this delivers a particularly clear gain in new habitat. The estimate draws on coastal realignment sites such as Abbotts Hall and Freiston Shore.
This is an England-wide approximation; results on any specific project will vary with local conditions.</t>
  </si>
  <si>
    <t>One hectare of peatland will be brought into better condition by raising the water table to within 31 to 50 cm of the surface. This is a partial measure on cropped peat: it slows the peat's breakdown and reduces emissions, though less than full re-wetting would, and the avoided emissions are quantified separately as a co-benefit.
This is an England-wide approximation; results on any specific project will vary with local conditions.</t>
  </si>
  <si>
    <t>Established hedgerow will be laid and rejuvenated, measured as the length of hedge worked on in kilometres. This action restores an existing hedge rather than planting a new one.
This is an England-wide approximation; results on any specific project will vary with local conditions.</t>
  </si>
  <si>
    <t>New hedge will be planted, measured as the length created in kilometres. New hedges are planted at six plants per metre in staggered double rows.
This is an England-wide approximation; results on any specific project will vary with local conditions.</t>
  </si>
  <si>
    <t>One nesting or roosting site will be created for each wildlife box installed. The installed box is the measured output; actual occupancy by birds or other wildlife is not guaranteed.
This is an England-wide approximation; results on any specific project will vary with local conditions.</t>
  </si>
  <si>
    <t>Nitrate leaching will be reduced by reverting arable land to low-input grassland, at around 25 to 30 kg of nitrogen per hectare per year, or about 135 kg over the five-year term. Newly reverted swards can release a pulse of nitrogen in the first year, so this steady-state figure understates leaching during the transition.
This is an England-wide approximation; results on any specific project will vary with local conditions.</t>
  </si>
  <si>
    <t>Greenhouse-gas emissions will be avoided by re-wetting drained lowland grassland peat close to the surface, which would otherwise break down and release its stored carbon. This amounts to around 10 to 15 tonnes of CO₂e per hectare per year, or about 125 tonnes over the ten-year agreement, based on the UK peatland emissions inventory and Peatland Code.
This is an England-wide approximation; results on any specific project will vary with local conditions.</t>
  </si>
  <si>
    <t>Emissions will be avoided by partially raising the water table on drained cropland peat, slowing the breakdown of the peat. A partial raise of 31 to 50 cm avoids around 5 to 15 tonnes of CO₂e per hectare per year, or about 100 tonnes over the ten-year agreement, less than full re-wetting would achieve.
This is an England-wide approximation; results on any specific project will vary with local conditions.</t>
  </si>
  <si>
    <t>Carbon will be buried in saltmarsh sediment as the new intertidal habitat establishes. UK evidence (Mason et al. 2022, UKCEH) puts natural saltmarsh sequestration at about 8 tonnes of CO₂e per hectare per year, with restored sites higher but far more variable; after allowing for methane and nitrous oxide emissions, a conservative net figure of about 7 tonnes of CO₂e per hectare per year is used here, giving roughly 140 tonnes over the 20-year term for one hectare. Restored marshes can be a net source of nitrous oxide, particularly where nitrogen-enriched, which offsets part of the carbon benefit.
This is an England-wide approximation; results on any specific project will vary with local conditions.</t>
  </si>
  <si>
    <t>Carbon dioxide will be captured by the in-field trees as they grow. At a very low planting density of 30 to 50 trees per hectare, and allowing for the slow growth of newly planted trees across early years, an England-representative estimate is about 30 tonnes of CO₂e per hectare over the term. The figure draws on European agroforestry research.
This is an England-wide approximation; results on any specific project will vary with local conditions.</t>
  </si>
  <si>
    <t>Carbon dioxide will be captured by the in-field trees as they grow. At a low planting density of 51 to 130 trees per hectare, and allowing for the slow growth of newly planted trees across early years, an England-representative estimate is about 65 tonnes of CO₂e per hectare over the term. The figure draws on European agroforestry research.
This is an England-wide approximation; results on any specific project will vary with local conditions.</t>
  </si>
  <si>
    <t>Nitrogen reaching the watercourse will be reduced as runoff from upslope arable land passes through the grass strip. After deducting the leading 2 metres already required by regulation, a 4 to 12 metre strip provides a narrow additional interceptor, for which Natural England's precautionary figures give a nitrate-removal efficacy of about 10 per cent. This gives roughly 30 kg of nitrogen per hectare of strip each year, or about 90 kg over the three-year term. On field-drained land much of the dissolved nitrate bypasses the strip entirely through subsurface drains, so this remains an upper estimate, with the trapping of sediment and the phosphorus bound to it the more dependable benefit.
This is an England-wide approximation; results on any specific project will vary with local conditions.</t>
  </si>
  <si>
    <t>Riverbank will be managed for habitat restoration, measured as the length of bank covered: a hectare of strip at an average 8 metre width covers about 1.25 km of single bank (more for narrower strips, less for wider ones, and halved where both banks are treated). 
This is an England-wide approximation; results on any specific project will vary with local conditions.</t>
  </si>
  <si>
    <t>One hectare of grassy habitat will be established for each hectare of field corner or block taken out of production. 
This is an England-wide approximation; results on any specific project will vary with local conditions.</t>
  </si>
  <si>
    <t>One hectare of scrub and open-habitat mosaic will be established for each hectare entered, representing a transitional, developing habitat that is typically 10 to 60 per cent scrub. 
This is an England-wide approximation; results on any specific project will vary with local conditions.</t>
  </si>
  <si>
    <t>The need for synthetic fertiliser will be reduced by clover and other legumes fixing  nitrogen, at around 100 kg per hectare per year, or about 300 kg over the three-year term. This is nitrogen not applied rather than pollution stripped from water. The estimate draws on AHDB and UK fertiliser-practice data. Any soil-carbon benefit is reported separately, since both draw on the same nutrient cycle.
This is an England-wide approximation; results on any specific project will vary with local conditions.</t>
  </si>
  <si>
    <t>The need for synthetic fertiliser will be reduced once improved permanent grassland converts to organic management. This amounts to around 55 kg of nitrogen per hectare per year, or about 110 kg over the two-year conversion period, with any soil-carbon benefit reported separately.
This is an England-wide approximation; results on any specific project will vary with local conditions.</t>
  </si>
  <si>
    <t>The need for synthetic fertiliser will be reduced by growing a nitrogen-fixing legume fallow in place of a fertilised crop, at around 100 kg per hectare per year or about 300 kg over the three-year term. The shift from arable cropping to a legume fallow also builds soil carbon, which is reported separately to avoid double-counting the same nutrient cycle.
This is an England-wide approximation; results on any specific project will vary with local conditions.</t>
  </si>
  <si>
    <t>The need for synthetic fertiliser will be reduced once unimproved permanent grassland converts to organic management. Such grassland receives little or no manufactured nitrogen to begin with, so conversion displaces very little: around 5 kg of nitrogen per hectare per year, or about 10 kg over the two-year conversion period.
This is an England-wide approximation; results on any specific project will vary with local conditions.</t>
  </si>
  <si>
    <t>Herbicide will be avoided by using camera-guided spraying to target only the weeds rather than treating the whole field. Against a typical England herbicide use of around 0.5 to 1.0 kg of active ingredient per hectare per year, a reduction of about 45 per cent avoids roughly 0.35 kg per hectare per year, or about 1 kg over the three-year term. 
This is an England-wide approximation; results on any specific project will vary with local conditions.</t>
  </si>
  <si>
    <t>The need for synthetic fertiliser will be reduced once horticultural land converts to organic management. Field vegetables are the most heavily fertilised land use, so conversion displaces the most nitrogen: around 180 kg per hectare per year, or about 360 kg over the two-year conversion period.
This is an England-wide approximation; results on any specific project will vary with local conditions.</t>
  </si>
  <si>
    <t>The need for synthetic fertiliser will be reduced once rotational arable land converts to organic management, at around 120 kg per hectare per year or about 240 kg over the two-year conversion period, rather than pollution being removed from water. 
This is an England-wide approximation; results on any specific project will vary with local conditions.</t>
  </si>
  <si>
    <t>The need for synthetic fertiliser will be reduced by the nitrogen-fixing legumes in a herbal ley, at around 120 kg per hectare per year or about 360 kg over the three-year term, rather than pollution being removed from water. Deeper soil-carbon claims for herbal leys are not yet well supported by UK evidence, so any carbon benefit is kept conservative and reported separately.
This is an England-wide approximation; results on any specific project will vary with local conditions.</t>
  </si>
  <si>
    <t>Soil organic carbon will be built up in the topsoil under no-till cultivation, at around 0.10 tonnes per hectare per year, or about 0.3 tonnes over the three-year term. The carbon sequestered may be reversed if cultivation resumes. It is therefore best treated as a reversible, non-permanent gain rather than durable carbon storage.
This is an England-wide approximation; results on any specific project will vary with local conditions.</t>
  </si>
  <si>
    <t>Nitrogen will be captured and held for the following crop by a summer-sown cover crop. Its shorter growing window recycles less than a winter cover crop, around 30 kg per hectare per year or about 90 kg over the three-year term. These figures are extrapolated, as no UK dataset specific to this action exists.
This is an England-wide approximation; results on any specific project will vary with local conditions.</t>
  </si>
  <si>
    <t>One hectare of peatland will be brought into better condition by raising the water table to within 10 to 30 cm of the surface. Re-wetting drained peat slows its breakdown, improving the habitat and reducing the greenshouse gases it emits; the associated avoided emissions are quantified separately as a co-benefit.
This is an England-wide approximation; results on any specific project will vary with local conditions.</t>
  </si>
  <si>
    <t>One hectare of fen, reedbed or wetland mosaic will be brought under improved management. 
This is an England-wide approximation; results on any specific project will vary with local conditions.</t>
  </si>
  <si>
    <t>Establish and maintain very low density in-field agroforestry, 30-50 trees/ha – DEFRA action AF1 &amp; AGF1</t>
  </si>
  <si>
    <t>Establish and maintain low density in-field agroforestry, 51-130 trees/ha – DEFRA action AF1 &amp; AGF2</t>
  </si>
  <si>
    <t>4m-12m grass buffer strip on arable and horticultural land – DEFRA action CAHL4</t>
  </si>
  <si>
    <t>4m-12m grass buffer strip on improved grassland – DEFRA action CIGL3</t>
  </si>
  <si>
    <t>12m-24m watercourse buffer strip on cultivated land – DEFRA action BFS1</t>
  </si>
  <si>
    <t>6m-12m habitat strip next to watercourses – DEFRA action BFS6</t>
  </si>
  <si>
    <t>Skylark plots (per plot, min 2/ha) – DEFRA action AHW4</t>
  </si>
  <si>
    <t>Nesting plots for lapwing – DEFRA action AHW5</t>
  </si>
  <si>
    <t>Basic overwinter stubble – DEFRA action AHW6</t>
  </si>
  <si>
    <t>Enhanced overwinter stubble – DEFRA action AHW7</t>
  </si>
  <si>
    <t>Whole crop spring cereals and overwinter stubble – DEFRA action AHW8</t>
  </si>
  <si>
    <t>Unharvested cereal headland – DEFRA action AHW9</t>
  </si>
  <si>
    <t>Low input harvested cereal crop – DEFRA action AHW10</t>
  </si>
  <si>
    <t>Pollen and nectar flower mix – DEFRA action CAHL1</t>
  </si>
  <si>
    <t>Winter bird food on arable and horticultural land – DEFRA action CAHL2</t>
  </si>
  <si>
    <t>Grassy field corners or blocks – DEFRA action CAHL3</t>
  </si>
  <si>
    <t>Manage rough grassland for upland breeding waders – DEFRA action GRH1</t>
  </si>
  <si>
    <t>Winter bird food on improved grassland – DEFRA action CIGL2</t>
  </si>
  <si>
    <t>Create scrub and open habitat mosaics – DEFRA action SCR1 &amp; SCR2</t>
  </si>
  <si>
    <t>Flower-rich grass margins, blocks or in-field strips – DEFRA action CIPM2</t>
  </si>
  <si>
    <t>Legumes on improved grassland – DEFRA action CNUM2</t>
  </si>
  <si>
    <t>Legume fallow – DEFRA action CNUM3</t>
  </si>
  <si>
    <t>Organic conversion and management of improved permanent grassland – DEFRA action OFC1 &amp; OFM1</t>
  </si>
  <si>
    <t>Organic conversion and management of unimproved permanent grassland – DEFRA action OFC2 &amp; OFM2</t>
  </si>
  <si>
    <t>Organic conversion and management of rotational land – DEFRA action OFC3 &amp; OFM4</t>
  </si>
  <si>
    <t>Organic conversion and management of horticultural land – DEFRA action OFC4 &amp; OFM5</t>
  </si>
  <si>
    <t>Camera or remote sensor guided herbicide spraying – DEFRA action PRF2</t>
  </si>
  <si>
    <t>Mechanical robotic weeding – DEFRA action PRF4</t>
  </si>
  <si>
    <t>Multi-species winter cover crop – DEFRA action CSAM2</t>
  </si>
  <si>
    <t>Herbal leys – DEFRA action CSAM3</t>
  </si>
  <si>
    <t>No-till farming – DEFRA action SOH1</t>
  </si>
  <si>
    <t>Multi-species summer-sown cover crop – DEFRA action SOH3</t>
  </si>
  <si>
    <t>Manage ponds (per pond, max 3/ha) – DEFRA action WBD1</t>
  </si>
  <si>
    <t>In-field grass strips – DEFRA action WBD3</t>
  </si>
  <si>
    <t>Arable reversion to grassland with low fertiliser input – DEFRA action CSW7 &amp; CLIG3</t>
  </si>
  <si>
    <t>Create intertidal and saline habitat on arable land (managed realignment) – DEFRA action CCT4</t>
  </si>
  <si>
    <t>Create intertidal/saline habitat on arable land – DEFRA action CCT4</t>
  </si>
  <si>
    <t>Raise water levels in permanent grassland peat (10-30 cm) – DEFRA action CSW18</t>
  </si>
  <si>
    <t>Raise water levels in cropped/arable peat soils (31-50 cm) – DEFRA action CSW19</t>
  </si>
  <si>
    <t>Manage and restore fen, reedbed and wetland mosaics – DEFRA action CWT13</t>
  </si>
  <si>
    <t>Hedgerow laying on both sides (per km) – DEFRA action BN5 &amp; CHRW2</t>
  </si>
  <si>
    <t>Planting new hedges (per m) – DEFRA action CG-BN11</t>
  </si>
  <si>
    <t>Large wildlife box (per box) – DEFRA action CG-WB3</t>
  </si>
  <si>
    <t>Primary Outcome</t>
  </si>
  <si>
    <t>Hectares of woodland habitat created.</t>
  </si>
  <si>
    <t>Carbon sequestered by new trees.</t>
  </si>
  <si>
    <t>Undiscounted # of outcome units</t>
  </si>
  <si>
    <t>Discounted # of outcome units</t>
  </si>
  <si>
    <t>Annualised Administration Cost</t>
  </si>
  <si>
    <t>How are the administration costs financed?</t>
  </si>
  <si>
    <t>Administration Delivery Category</t>
  </si>
  <si>
    <t>Administration Cost</t>
  </si>
  <si>
    <t>Maintenance Cost</t>
  </si>
  <si>
    <t>Annualised Maintenance Cost</t>
  </si>
  <si>
    <t xml:space="preserve">Administration finance cost </t>
  </si>
  <si>
    <t>Uncertainty buffer</t>
  </si>
  <si>
    <t>Absolute # of units to be delivered, after uncertainty buffer applied</t>
  </si>
  <si>
    <t>The percentage by which the estimated outcome quantity is reduced to reflect delivery risk and measurement uncertainty. Applying a conservative discount to quantified benefits is standard practice in ecosystem service methodologies. Enter as a percentage (e.g. 10%).</t>
  </si>
  <si>
    <t>Total Maintenance &amp; Administration Period Duration</t>
  </si>
  <si>
    <t>Total undiscounted cost of all administration activities across the full project lifespan.</t>
  </si>
  <si>
    <t>The source of ongoing funding used to cover project oversight and administration.</t>
  </si>
  <si>
    <t>The funding category (public, voluntary or regulatory) implied by the administration phase delivery mechanism.</t>
  </si>
  <si>
    <t>The financing cost associated with ongoing administration obligations, per unit.</t>
  </si>
  <si>
    <t>Administration financing cost</t>
  </si>
  <si>
    <t>Outcome delivery (full lifespan)</t>
  </si>
  <si>
    <t>Outcome delivery (normalised)</t>
  </si>
  <si>
    <t>Number of years over which maintenance and administration activities will be carried out. Defaults to the full project lifespan.</t>
  </si>
  <si>
    <t>The real discount rate applied to outcome quantities delivered in future years (HM Treasury Green Book social time preference rate, 3.5% real).</t>
  </si>
  <si>
    <t>The percentage by which the estimated outcome quantity is reduced to reflect delivery risk and measurement uncertainty. Applying a conservative discount to quantified benefits is standard practice in ecosystem service methodologies.</t>
  </si>
  <si>
    <t>The primary outcome quantity after the uncertainty buffer. This is the figure used for every downstream cost-per-outcome, normalisation and discounting calculation.</t>
  </si>
  <si>
    <t>The co-benefit outcome quantity after the uncertainty buffer.</t>
  </si>
  <si>
    <t>Discounted # of primary outcome units - over full project lifespan</t>
  </si>
  <si>
    <t>The post-buffer primary outcome quantity, spread over the lifespan by the delivery curve and discounted to present value year by year.</t>
  </si>
  <si>
    <t>As above, but over the 30-year normalised appraisal window.</t>
  </si>
  <si>
    <t>Discounted # of co-benefit outcome units - over full project lifespan</t>
  </si>
  <si>
    <t>The post-buffer co-benefit quantity, spread by the delivery curve and discounted to present value year by year.</t>
  </si>
  <si>
    <t>Administration finance cost</t>
  </si>
  <si>
    <t>The financing cost associated with ongoing administration obligations.</t>
  </si>
  <si>
    <t>Administration cost, charged annually at the rate in B40 (6.7%) applied to the project's annualised programme spend - development plus capital plus total maintenance plus total opportunity cost, divided by the period. Benchmark: the NAO reports DEFRA spending GBP 161m administering ELMS against GBP 2.4bn of programme spend (6.7%). Opportunity cost is in the base because for most DEFRA options the opportunity row carries the SFI payment rate, which is the programme spend being administered. Financing cost is excluded.</t>
  </si>
  <si>
    <t>The yearly equivalent cost of overseeing and administering the project - project management, contract administration, reporting, monitoring returns and governance - spread evenly over the administration period. Separate from the physical maintenance activities above. As a benchmark, the NAO reports DEFRA spending GBP 161m administering ELMS against GBP 2.4bn of programme spend, about 6.7% of annual spend.</t>
  </si>
  <si>
    <t>The ratio of the 30-year normalised timeframe to the current lifespan, used to scale costs and outcomes proportionally.</t>
  </si>
  <si>
    <t>Total cost per project - normalised to 30 years</t>
  </si>
  <si>
    <t>The fully loaded cost recalculated at the 30-year normalised timeframe, with each cost component scaled or held constant according to the toggles above.</t>
  </si>
  <si>
    <t># of primary outcome units - normalised to 30 years</t>
  </si>
  <si>
    <t>The total outcome units at the 30-year normalised timeframe. Stock outcomes stay constant (the asset persists); Flow outcomes are scaled proportionally with time.</t>
  </si>
  <si>
    <t>Cost per outcome unit - normalised to 30 years</t>
  </si>
  <si>
    <t># of secondary outcome units - normalised to 30 years</t>
  </si>
  <si>
    <t>Discounted # of primary outcome units - normalised to 30 years</t>
  </si>
  <si>
    <t>Discounted # of co-benefit outcome units - normalised to 30 years</t>
  </si>
  <si>
    <t>Cost per outcome unit (present value) - normalised to 30 years</t>
  </si>
  <si>
    <t>PV of direct + opportunity costs - normalised to 30 years</t>
  </si>
  <si>
    <t>PV of financing costs - normalised to 30 years</t>
  </si>
  <si>
    <t>NPV of total cost - normalised to 30 years</t>
  </si>
  <si>
    <t>The present value of the normalised total cost divided by the present value of the normalised outcome units. Both sides are discounted at the Green Book rate, so deferring spend cannot improve the ratio. This is the figure the website headlines; row 121 is the same ratio in real terms.</t>
  </si>
  <si>
    <t>Total cost per primary environmental outcome (undiscounted)</t>
  </si>
  <si>
    <t>Total cost per project</t>
  </si>
  <si>
    <t>Present value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</si>
</sst>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164" formatCode="0\ &quot;years&quot;"/>
    <numFmt numFmtId="165" formatCode="0.0%"/>
    <numFmt numFmtId="166" formatCode="&quot;£&quot;#,##0"/>
    <numFmt numFmtId="167" formatCode="&quot;£&quot;#,##0.00"/>
    <numFmt numFmtId="168" formatCode="#,##0.0"/>
    <numFmt numFmtId="169" formatCode="&quot;Year&quot;\ 0\ "/>
  </numFmts>
  <fonts count="19" x14ac:knownFonts="1">
    <font>
      <sz val="11"/>
      <color theme="1"/>
      <name val="Aptos Narrow"/>
      <family val="2"/>
      <scheme val="minor"/>
    </font>
    <font>
      <sz val="11"/>
      <color theme="1"/>
      <name val="Aptos Narrow"/>
      <family val="2"/>
      <scheme val="minor"/>
    </font>
    <font>
      <sz val="11"/>
      <color theme="1"/>
      <name val="Consolas"/>
      <family val="3"/>
    </font>
    <font>
      <b/>
      <sz val="10"/>
      <color theme="0"/>
      <name val="Consolas"/>
      <family val="3"/>
    </font>
    <font>
      <b/>
      <sz val="10"/>
      <color theme="1"/>
      <name val="Consolas"/>
      <family val="3"/>
    </font>
    <font>
      <sz val="10"/>
      <color theme="1"/>
      <name val="Consolas"/>
      <family val="3"/>
    </font>
    <font>
      <sz val="10"/>
      <color theme="0"/>
      <name val="Consolas"/>
      <family val="3"/>
    </font>
    <font>
      <sz val="12"/>
      <color theme="1"/>
      <name val="Consolas"/>
      <family val="3"/>
    </font>
    <font>
      <b/>
      <sz val="16"/>
      <color theme="1"/>
      <name val="Consolas"/>
      <family val="3"/>
    </font>
    <font>
      <i/>
      <sz val="10"/>
      <color theme="1"/>
      <name val="Consolas"/>
      <family val="3"/>
    </font>
    <font>
      <sz val="10"/>
      <name val="Consolas"/>
      <family val="3"/>
    </font>
    <font>
      <b/>
      <i/>
      <sz val="10"/>
      <color theme="0"/>
      <name val="Consolas"/>
      <family val="3"/>
    </font>
    <font>
      <sz val="10"/>
      <color theme="1" tint="0.34998626667073579"/>
      <name val="Consolas"/>
      <family val="3"/>
    </font>
    <font>
      <sz val="11"/>
      <color theme="1" tint="0.34998626667073579"/>
      <name val="Consolas"/>
      <family val="3"/>
    </font>
    <font>
      <sz val="11"/>
      <color theme="0"/>
      <name val="Consolas"/>
      <family val="3"/>
    </font>
    <font>
      <b/>
      <sz val="11"/>
      <color theme="1"/>
      <name val="Consolas"/>
      <family val="3"/>
    </font>
    <font>
      <b/>
      <sz val="24"/>
      <color theme="1"/>
      <name val="Consolas"/>
      <family val="3"/>
    </font>
    <font>
      <sz val="8"/>
      <name val="Aptos Narrow"/>
      <family val="2"/>
      <scheme val="minor"/>
    </font>
    <font>
      <i/>
      <sz val="10"/>
      <name val="Consolas"/>
      <family val="3"/>
    </font>
  </fonts>
  <fills count="12">
    <fill>
      <patternFill patternType="none"/>
    </fill>
    <fill>
      <patternFill patternType="gray125"/>
    </fill>
    <fill>
      <patternFill patternType="solid">
        <fgColor theme="1"/>
        <bgColor indexed="64"/>
      </patternFill>
    </fill>
    <fill>
      <patternFill patternType="solid">
        <fgColor rgb="FFCAF10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C000"/>
        <bgColor indexed="64"/>
      </patternFill>
    </fill>
    <fill>
      <patternFill patternType="solid">
        <fgColor rgb="FFFEF7E8"/>
        <bgColor indexed="64"/>
      </patternFill>
    </fill>
    <fill>
      <patternFill patternType="solid">
        <fgColor rgb="FFFFFFFF"/>
        <bgColor indexed="64"/>
      </patternFill>
    </fill>
    <fill>
      <patternFill patternType="solid">
        <fgColor rgb="FFFF0066"/>
        <bgColor indexed="64"/>
      </patternFill>
    </fill>
  </fills>
  <borders count="55">
    <border>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364">
    <xf numFmtId="0" fontId="0" fillId="0" borderId="0" xfId="0"/>
    <xf numFmtId="0" fontId="2" fillId="0" borderId="0" xfId="0" applyFont="1" applyAlignment="1">
      <alignment horizontal="left" vertical="center"/>
    </xf>
    <xf numFmtId="0" fontId="2" fillId="0" borderId="0" xfId="0" applyFont="1"/>
    <xf numFmtId="0" fontId="3" fillId="2" borderId="4" xfId="0" applyFont="1" applyFill="1" applyBorder="1" applyAlignment="1">
      <alignment vertical="center"/>
    </xf>
    <xf numFmtId="0" fontId="5" fillId="3" borderId="2" xfId="0" applyFont="1" applyFill="1" applyBorder="1" applyAlignment="1">
      <alignment horizontal="left" vertical="center" wrapText="1" indent="1"/>
    </xf>
    <xf numFmtId="0" fontId="5" fillId="3" borderId="1" xfId="0" applyFont="1" applyFill="1" applyBorder="1" applyAlignment="1">
      <alignment horizontal="left" vertical="center" wrapText="1" indent="1"/>
    </xf>
    <xf numFmtId="0" fontId="5" fillId="0" borderId="0" xfId="0" applyFont="1" applyAlignment="1">
      <alignment horizontal="left" vertical="center" wrapText="1" indent="1"/>
    </xf>
    <xf numFmtId="0" fontId="6" fillId="2" borderId="4" xfId="0" applyFont="1" applyFill="1" applyBorder="1" applyAlignment="1">
      <alignment vertical="center"/>
    </xf>
    <xf numFmtId="0" fontId="6" fillId="2" borderId="2" xfId="0" applyFont="1" applyFill="1" applyBorder="1" applyAlignment="1">
      <alignment vertical="center"/>
    </xf>
    <xf numFmtId="0" fontId="5" fillId="0" borderId="0" xfId="0" applyFont="1" applyAlignment="1">
      <alignment vertical="center"/>
    </xf>
    <xf numFmtId="0" fontId="3" fillId="2" borderId="2" xfId="0" applyFont="1" applyFill="1" applyBorder="1" applyAlignment="1">
      <alignment vertical="center"/>
    </xf>
    <xf numFmtId="0" fontId="5" fillId="2" borderId="4" xfId="0" applyFont="1" applyFill="1" applyBorder="1" applyAlignment="1">
      <alignment vertical="center"/>
    </xf>
    <xf numFmtId="0" fontId="5" fillId="2" borderId="2" xfId="0" applyFont="1" applyFill="1" applyBorder="1" applyAlignment="1">
      <alignment vertical="center"/>
    </xf>
    <xf numFmtId="0" fontId="6" fillId="2" borderId="3" xfId="0" applyFont="1" applyFill="1" applyBorder="1" applyAlignment="1">
      <alignment vertical="center"/>
    </xf>
    <xf numFmtId="0" fontId="3" fillId="2" borderId="5" xfId="0" applyFont="1" applyFill="1" applyBorder="1" applyAlignment="1">
      <alignment vertical="center"/>
    </xf>
    <xf numFmtId="0" fontId="5" fillId="0" borderId="6"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2" borderId="1" xfId="0" applyFont="1" applyFill="1" applyBorder="1" applyAlignment="1">
      <alignment vertical="center"/>
    </xf>
    <xf numFmtId="0" fontId="5" fillId="4" borderId="9"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6" xfId="0" applyFont="1" applyBorder="1" applyAlignment="1">
      <alignment horizontal="center" vertical="center"/>
    </xf>
    <xf numFmtId="164" fontId="5" fillId="0" borderId="10"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3" fillId="2" borderId="4" xfId="0" applyFont="1" applyFill="1" applyBorder="1" applyAlignment="1">
      <alignment vertical="top"/>
    </xf>
    <xf numFmtId="166" fontId="5" fillId="0" borderId="6" xfId="0" applyNumberFormat="1" applyFont="1" applyBorder="1" applyAlignment="1">
      <alignment horizontal="center" vertical="center"/>
    </xf>
    <xf numFmtId="166" fontId="5" fillId="4" borderId="6" xfId="0" applyNumberFormat="1" applyFont="1" applyFill="1" applyBorder="1" applyAlignment="1">
      <alignment horizontal="center" vertical="center"/>
    </xf>
    <xf numFmtId="166" fontId="5" fillId="0" borderId="11" xfId="0" applyNumberFormat="1" applyFont="1" applyBorder="1" applyAlignment="1">
      <alignment horizontal="center" vertical="center"/>
    </xf>
    <xf numFmtId="166" fontId="5" fillId="0" borderId="7" xfId="0" applyNumberFormat="1" applyFont="1" applyBorder="1" applyAlignment="1">
      <alignment horizontal="center" vertical="center"/>
    </xf>
    <xf numFmtId="166" fontId="5" fillId="0" borderId="9" xfId="0" applyNumberFormat="1" applyFont="1" applyBorder="1" applyAlignment="1">
      <alignment horizontal="center" vertical="center"/>
    </xf>
    <xf numFmtId="166" fontId="5" fillId="4" borderId="9" xfId="0" applyNumberFormat="1" applyFont="1" applyFill="1" applyBorder="1" applyAlignment="1">
      <alignment horizontal="center" vertical="center"/>
    </xf>
    <xf numFmtId="166" fontId="5" fillId="4" borderId="10" xfId="0" applyNumberFormat="1" applyFont="1" applyFill="1" applyBorder="1" applyAlignment="1">
      <alignment horizontal="center" vertical="center"/>
    </xf>
    <xf numFmtId="164" fontId="5" fillId="0" borderId="7" xfId="0" applyNumberFormat="1" applyFont="1" applyBorder="1" applyAlignment="1">
      <alignment horizontal="center" vertical="center"/>
    </xf>
    <xf numFmtId="166" fontId="5" fillId="4" borderId="7" xfId="0" applyNumberFormat="1" applyFont="1" applyFill="1" applyBorder="1" applyAlignment="1">
      <alignment horizontal="center" vertical="center"/>
    </xf>
    <xf numFmtId="0" fontId="5" fillId="0" borderId="8" xfId="0" applyFont="1" applyBorder="1" applyAlignment="1">
      <alignment horizontal="center" vertical="center" wrapText="1"/>
    </xf>
    <xf numFmtId="165" fontId="5" fillId="6" borderId="6" xfId="1" applyNumberFormat="1" applyFont="1" applyFill="1" applyBorder="1" applyAlignment="1">
      <alignment horizontal="center" vertical="center"/>
    </xf>
    <xf numFmtId="3" fontId="5" fillId="6" borderId="11"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3" fontId="5" fillId="0" borderId="6" xfId="0" applyNumberFormat="1" applyFont="1" applyBorder="1" applyAlignment="1">
      <alignment horizontal="center" vertical="center"/>
    </xf>
    <xf numFmtId="166" fontId="5" fillId="4" borderId="7" xfId="0" applyNumberFormat="1" applyFont="1" applyFill="1" applyBorder="1" applyAlignment="1">
      <alignment horizontal="center" vertical="center" wrapText="1"/>
    </xf>
    <xf numFmtId="166" fontId="5" fillId="4" borderId="9" xfId="0" applyNumberFormat="1" applyFont="1" applyFill="1" applyBorder="1" applyAlignment="1">
      <alignment horizontal="center" vertical="center" wrapText="1"/>
    </xf>
    <xf numFmtId="166" fontId="5" fillId="4" borderId="6" xfId="0" applyNumberFormat="1" applyFont="1" applyFill="1" applyBorder="1" applyAlignment="1">
      <alignment horizontal="center" vertical="center" wrapText="1"/>
    </xf>
    <xf numFmtId="0" fontId="11" fillId="2" borderId="4" xfId="0" applyFont="1" applyFill="1" applyBorder="1" applyAlignment="1">
      <alignment vertical="center"/>
    </xf>
    <xf numFmtId="0" fontId="4" fillId="3" borderId="2" xfId="0" applyFont="1" applyFill="1" applyBorder="1" applyAlignment="1">
      <alignment horizontal="left" vertical="center" wrapText="1" indent="1"/>
    </xf>
    <xf numFmtId="166" fontId="4" fillId="4" borderId="10" xfId="0" applyNumberFormat="1" applyFont="1" applyFill="1" applyBorder="1" applyAlignment="1">
      <alignment horizontal="center" vertical="center"/>
    </xf>
    <xf numFmtId="0" fontId="4" fillId="3" borderId="1" xfId="0" applyFont="1" applyFill="1" applyBorder="1" applyAlignment="1">
      <alignment horizontal="left" vertical="center" wrapText="1" indent="1"/>
    </xf>
    <xf numFmtId="0" fontId="5" fillId="3" borderId="6"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166" fontId="4" fillId="4" borderId="11" xfId="0" applyNumberFormat="1" applyFont="1" applyFill="1" applyBorder="1" applyAlignment="1">
      <alignment horizontal="center" vertical="center" wrapText="1"/>
    </xf>
    <xf numFmtId="166" fontId="4" fillId="4" borderId="8" xfId="0" applyNumberFormat="1" applyFont="1" applyFill="1" applyBorder="1" applyAlignment="1">
      <alignment horizontal="center" vertical="center"/>
    </xf>
    <xf numFmtId="0" fontId="5" fillId="3" borderId="13" xfId="0" applyFont="1" applyFill="1" applyBorder="1" applyAlignment="1">
      <alignment horizontal="left" vertical="center" wrapText="1" indent="1"/>
    </xf>
    <xf numFmtId="0" fontId="5" fillId="3" borderId="14" xfId="0" applyFont="1" applyFill="1" applyBorder="1" applyAlignment="1">
      <alignment horizontal="left" vertical="center" wrapText="1" indent="1"/>
    </xf>
    <xf numFmtId="164" fontId="5" fillId="0" borderId="11" xfId="0" applyNumberFormat="1" applyFont="1" applyBorder="1" applyAlignment="1">
      <alignment horizontal="center" vertical="center"/>
    </xf>
    <xf numFmtId="165" fontId="5" fillId="6" borderId="9" xfId="1" applyNumberFormat="1" applyFont="1" applyFill="1" applyBorder="1" applyAlignment="1">
      <alignment horizontal="center" vertical="center"/>
    </xf>
    <xf numFmtId="166" fontId="5" fillId="4" borderId="11" xfId="0" applyNumberFormat="1" applyFont="1" applyFill="1" applyBorder="1" applyAlignment="1">
      <alignment horizontal="center" vertical="center" wrapText="1"/>
    </xf>
    <xf numFmtId="166" fontId="4" fillId="4" borderId="10" xfId="0" applyNumberFormat="1" applyFont="1" applyFill="1" applyBorder="1" applyAlignment="1">
      <alignment horizontal="center" vertical="center" wrapText="1"/>
    </xf>
    <xf numFmtId="166" fontId="4" fillId="4" borderId="8" xfId="0" applyNumberFormat="1" applyFont="1" applyFill="1" applyBorder="1" applyAlignment="1">
      <alignment horizontal="center" vertical="center" wrapText="1"/>
    </xf>
    <xf numFmtId="166" fontId="4" fillId="4" borderId="7" xfId="0" applyNumberFormat="1" applyFont="1" applyFill="1" applyBorder="1" applyAlignment="1">
      <alignment horizontal="center" vertical="center" wrapText="1"/>
    </xf>
    <xf numFmtId="0" fontId="6" fillId="2" borderId="1" xfId="0" applyFont="1" applyFill="1" applyBorder="1" applyAlignment="1">
      <alignment vertical="center"/>
    </xf>
    <xf numFmtId="3" fontId="5" fillId="6" borderId="7" xfId="0" applyNumberFormat="1" applyFont="1" applyFill="1" applyBorder="1" applyAlignment="1">
      <alignment horizontal="center" vertical="center" wrapText="1"/>
    </xf>
    <xf numFmtId="166" fontId="5" fillId="4" borderId="8" xfId="0" applyNumberFormat="1" applyFont="1" applyFill="1" applyBorder="1" applyAlignment="1">
      <alignment horizontal="center" vertical="center"/>
    </xf>
    <xf numFmtId="166" fontId="5" fillId="5" borderId="9" xfId="0" applyNumberFormat="1" applyFont="1" applyFill="1" applyBorder="1" applyAlignment="1">
      <alignment horizontal="center" vertical="center"/>
    </xf>
    <xf numFmtId="166" fontId="5" fillId="5" borderId="6" xfId="0" applyNumberFormat="1" applyFont="1" applyFill="1" applyBorder="1" applyAlignment="1">
      <alignment horizontal="center" vertical="center"/>
    </xf>
    <xf numFmtId="165" fontId="5" fillId="0" borderId="10" xfId="1" applyNumberFormat="1" applyFont="1" applyFill="1" applyBorder="1" applyAlignment="1">
      <alignment horizontal="center" vertical="center"/>
    </xf>
    <xf numFmtId="165" fontId="5" fillId="0" borderId="8" xfId="1" applyNumberFormat="1" applyFont="1" applyFill="1" applyBorder="1" applyAlignment="1">
      <alignment horizontal="center" vertical="center"/>
    </xf>
    <xf numFmtId="0" fontId="5" fillId="3" borderId="3" xfId="0" applyFont="1" applyFill="1" applyBorder="1" applyAlignment="1">
      <alignment horizontal="left" vertical="center" wrapText="1" indent="1"/>
    </xf>
    <xf numFmtId="0" fontId="5" fillId="3" borderId="15" xfId="0" applyFont="1" applyFill="1" applyBorder="1" applyAlignment="1">
      <alignment horizontal="left" vertical="center" wrapText="1" indent="1"/>
    </xf>
    <xf numFmtId="164" fontId="6" fillId="2" borderId="1"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164" fontId="5" fillId="4" borderId="9" xfId="0" applyNumberFormat="1" applyFont="1" applyFill="1" applyBorder="1" applyAlignment="1">
      <alignment horizontal="center" vertical="center"/>
    </xf>
    <xf numFmtId="164" fontId="5" fillId="4" borderId="6" xfId="0" applyNumberFormat="1" applyFont="1" applyFill="1" applyBorder="1" applyAlignment="1">
      <alignment horizontal="center" vertical="center"/>
    </xf>
    <xf numFmtId="164" fontId="5" fillId="4" borderId="7"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164" fontId="5" fillId="4" borderId="11" xfId="0" applyNumberFormat="1" applyFont="1" applyFill="1" applyBorder="1" applyAlignment="1">
      <alignment horizontal="center" vertical="center"/>
    </xf>
    <xf numFmtId="164" fontId="5" fillId="4" borderId="7"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6" xfId="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6" xfId="0" applyNumberFormat="1" applyFont="1" applyFill="1" applyBorder="1" applyAlignment="1">
      <alignment horizontal="center" vertical="center"/>
    </xf>
    <xf numFmtId="164" fontId="4" fillId="8" borderId="1" xfId="0" applyNumberFormat="1" applyFont="1" applyFill="1" applyBorder="1" applyAlignment="1">
      <alignment horizontal="center" vertical="center"/>
    </xf>
    <xf numFmtId="0" fontId="4" fillId="3" borderId="3" xfId="0" applyFont="1" applyFill="1" applyBorder="1" applyAlignment="1">
      <alignment horizontal="left" vertical="center" wrapText="1" indent="1"/>
    </xf>
    <xf numFmtId="0" fontId="6" fillId="2" borderId="4" xfId="0" applyFont="1" applyFill="1" applyBorder="1" applyAlignment="1">
      <alignment vertical="top" wrapText="1"/>
    </xf>
    <xf numFmtId="0" fontId="6" fillId="2" borderId="4" xfId="0" applyFont="1" applyFill="1" applyBorder="1" applyAlignment="1">
      <alignment wrapText="1"/>
    </xf>
    <xf numFmtId="3" fontId="12" fillId="7" borderId="6" xfId="0" applyNumberFormat="1" applyFont="1" applyFill="1" applyBorder="1" applyAlignment="1">
      <alignment horizontal="center" vertical="center" wrapText="1"/>
    </xf>
    <xf numFmtId="3" fontId="12" fillId="7" borderId="9" xfId="0" applyNumberFormat="1" applyFont="1" applyFill="1" applyBorder="1" applyAlignment="1">
      <alignment horizontal="center" vertical="center" wrapText="1"/>
    </xf>
    <xf numFmtId="0" fontId="5" fillId="3" borderId="17" xfId="0" applyFont="1" applyFill="1" applyBorder="1" applyAlignment="1">
      <alignment horizontal="left" vertical="center" wrapText="1" indent="1"/>
    </xf>
    <xf numFmtId="0" fontId="5" fillId="3" borderId="16" xfId="0" applyFont="1" applyFill="1" applyBorder="1" applyAlignment="1">
      <alignment horizontal="left" vertical="center" wrapText="1" indent="1"/>
    </xf>
    <xf numFmtId="0" fontId="5" fillId="3" borderId="18" xfId="0" applyFont="1" applyFill="1" applyBorder="1" applyAlignment="1">
      <alignment horizontal="left" vertical="center" wrapText="1" indent="1"/>
    </xf>
    <xf numFmtId="0" fontId="13" fillId="7" borderId="10" xfId="0" applyFont="1" applyFill="1" applyBorder="1" applyAlignment="1">
      <alignment horizontal="center" vertical="center"/>
    </xf>
    <xf numFmtId="0" fontId="13" fillId="7" borderId="8" xfId="0" applyFont="1" applyFill="1" applyBorder="1" applyAlignment="1">
      <alignment horizontal="center" vertical="center"/>
    </xf>
    <xf numFmtId="166" fontId="5" fillId="0" borderId="19" xfId="0" applyNumberFormat="1" applyFont="1" applyBorder="1" applyAlignment="1">
      <alignment horizontal="center" vertical="center"/>
    </xf>
    <xf numFmtId="166" fontId="5" fillId="0" borderId="13" xfId="0" applyNumberFormat="1" applyFont="1" applyBorder="1" applyAlignment="1">
      <alignment horizontal="center" vertical="center"/>
    </xf>
    <xf numFmtId="164" fontId="5" fillId="4" borderId="13" xfId="0" applyNumberFormat="1" applyFont="1" applyFill="1" applyBorder="1" applyAlignment="1">
      <alignment horizontal="center" vertical="center"/>
    </xf>
    <xf numFmtId="166" fontId="5" fillId="4" borderId="13" xfId="0" applyNumberFormat="1" applyFont="1" applyFill="1" applyBorder="1" applyAlignment="1">
      <alignment horizontal="center" vertical="center"/>
    </xf>
    <xf numFmtId="167" fontId="5" fillId="0" borderId="11" xfId="0" applyNumberFormat="1" applyFont="1" applyBorder="1" applyAlignment="1">
      <alignment horizontal="center" vertical="center" wrapText="1"/>
    </xf>
    <xf numFmtId="167" fontId="5" fillId="0" borderId="9" xfId="0" applyNumberFormat="1" applyFont="1" applyBorder="1" applyAlignment="1">
      <alignment horizontal="center" vertical="center" wrapText="1"/>
    </xf>
    <xf numFmtId="167" fontId="5" fillId="0" borderId="10" xfId="0" applyNumberFormat="1" applyFont="1" applyBorder="1" applyAlignment="1">
      <alignment horizontal="center" vertical="center" wrapText="1"/>
    </xf>
    <xf numFmtId="0" fontId="5" fillId="4" borderId="1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7" xfId="0" applyFont="1" applyFill="1" applyBorder="1" applyAlignment="1">
      <alignment horizontal="center" vertical="center"/>
    </xf>
    <xf numFmtId="0" fontId="4" fillId="4" borderId="8" xfId="0" applyFont="1" applyFill="1" applyBorder="1" applyAlignment="1">
      <alignment horizontal="center" vertical="center"/>
    </xf>
    <xf numFmtId="168" fontId="5" fillId="0" borderId="6"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4" fillId="2" borderId="0" xfId="0" applyFont="1" applyFill="1"/>
    <xf numFmtId="0" fontId="14" fillId="2" borderId="0" xfId="0" applyFont="1" applyFill="1" applyAlignment="1">
      <alignment horizontal="left" vertical="center"/>
    </xf>
    <xf numFmtId="169" fontId="14" fillId="2" borderId="0" xfId="0" applyNumberFormat="1" applyFont="1" applyFill="1" applyAlignment="1">
      <alignment horizontal="left"/>
    </xf>
    <xf numFmtId="0" fontId="15" fillId="4" borderId="0" xfId="0" applyFont="1" applyFill="1"/>
    <xf numFmtId="0" fontId="15" fillId="4" borderId="0" xfId="0" applyFont="1" applyFill="1" applyAlignment="1">
      <alignment horizontal="left" vertical="center"/>
    </xf>
    <xf numFmtId="0" fontId="15" fillId="4" borderId="25" xfId="0" applyFont="1" applyFill="1" applyBorder="1"/>
    <xf numFmtId="166" fontId="15" fillId="4" borderId="25" xfId="0" applyNumberFormat="1" applyFont="1" applyFill="1" applyBorder="1" applyAlignment="1">
      <alignment horizontal="left" vertical="center"/>
    </xf>
    <xf numFmtId="6" fontId="15" fillId="4" borderId="12" xfId="0" applyNumberFormat="1" applyFont="1" applyFill="1" applyBorder="1" applyAlignment="1">
      <alignment horizontal="left" vertical="center"/>
    </xf>
    <xf numFmtId="0" fontId="11" fillId="2" borderId="4" xfId="0" applyFont="1" applyFill="1" applyBorder="1" applyAlignment="1">
      <alignment vertical="top"/>
    </xf>
    <xf numFmtId="166" fontId="5" fillId="4" borderId="11" xfId="0" applyNumberFormat="1" applyFont="1" applyFill="1" applyBorder="1" applyAlignment="1">
      <alignment horizontal="center" vertical="center"/>
    </xf>
    <xf numFmtId="0" fontId="5" fillId="0" borderId="9" xfId="0" applyFont="1" applyBorder="1" applyAlignment="1">
      <alignment horizontal="center" vertical="center" wrapText="1"/>
    </xf>
    <xf numFmtId="9" fontId="5" fillId="5" borderId="9" xfId="1" applyFont="1" applyFill="1" applyBorder="1" applyAlignment="1">
      <alignment horizontal="center" vertical="center"/>
    </xf>
    <xf numFmtId="9" fontId="5" fillId="5" borderId="6" xfId="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6" xfId="0" applyNumberFormat="1" applyFont="1" applyFill="1" applyBorder="1" applyAlignment="1">
      <alignment horizontal="center" vertical="center"/>
    </xf>
    <xf numFmtId="0" fontId="5" fillId="9" borderId="0" xfId="0" applyFont="1" applyFill="1"/>
    <xf numFmtId="0" fontId="5" fillId="9" borderId="0" xfId="0" applyFont="1" applyFill="1" applyAlignment="1">
      <alignment horizontal="center" vertical="center"/>
    </xf>
    <xf numFmtId="164" fontId="5" fillId="9" borderId="0" xfId="0" applyNumberFormat="1" applyFont="1" applyFill="1" applyAlignment="1">
      <alignment horizontal="center" vertical="center"/>
    </xf>
    <xf numFmtId="0" fontId="5" fillId="9" borderId="0" xfId="0" applyFont="1" applyFill="1" applyAlignment="1">
      <alignment vertical="center"/>
    </xf>
    <xf numFmtId="165" fontId="5" fillId="9" borderId="0" xfId="1" applyNumberFormat="1" applyFont="1" applyFill="1" applyAlignment="1">
      <alignment horizontal="center" vertical="center"/>
    </xf>
    <xf numFmtId="0" fontId="5" fillId="5" borderId="6"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6" xfId="0" applyFont="1" applyFill="1" applyBorder="1" applyAlignment="1">
      <alignment horizontal="center" vertical="center" wrapText="1"/>
    </xf>
    <xf numFmtId="0" fontId="5" fillId="10" borderId="6" xfId="0" applyFont="1" applyFill="1" applyBorder="1" applyAlignment="1">
      <alignment horizontal="center"/>
    </xf>
    <xf numFmtId="165" fontId="5" fillId="10" borderId="6" xfId="1" applyNumberFormat="1" applyFont="1" applyFill="1" applyBorder="1" applyAlignment="1">
      <alignment horizontal="center" vertical="center"/>
    </xf>
    <xf numFmtId="164" fontId="5" fillId="10" borderId="6" xfId="0" applyNumberFormat="1" applyFont="1" applyFill="1" applyBorder="1" applyAlignment="1">
      <alignment horizontal="center" vertical="center"/>
    </xf>
    <xf numFmtId="3" fontId="5" fillId="10" borderId="12" xfId="0" applyNumberFormat="1" applyFont="1" applyFill="1" applyBorder="1" applyAlignment="1">
      <alignment horizontal="center" vertical="center"/>
    </xf>
    <xf numFmtId="0" fontId="5" fillId="5" borderId="6" xfId="0" applyFont="1" applyFill="1" applyBorder="1" applyAlignment="1">
      <alignment horizontal="center" vertical="center" wrapText="1"/>
    </xf>
    <xf numFmtId="0" fontId="2" fillId="9" borderId="0" xfId="0" applyFont="1" applyFill="1"/>
    <xf numFmtId="0" fontId="2" fillId="9" borderId="0" xfId="0" applyFont="1" applyFill="1" applyAlignment="1">
      <alignment horizontal="left" vertical="center"/>
    </xf>
    <xf numFmtId="0" fontId="8" fillId="9" borderId="0" xfId="0" applyFont="1" applyFill="1"/>
    <xf numFmtId="0" fontId="7" fillId="9" borderId="0" xfId="0" applyFont="1" applyFill="1"/>
    <xf numFmtId="0" fontId="15" fillId="9" borderId="0" xfId="0" applyFont="1" applyFill="1"/>
    <xf numFmtId="0" fontId="5" fillId="9" borderId="0" xfId="0" applyFont="1" applyFill="1" applyAlignment="1">
      <alignment horizontal="left" vertical="center" wrapText="1" indent="1"/>
    </xf>
    <xf numFmtId="0" fontId="4" fillId="9" borderId="0" xfId="0" applyFont="1" applyFill="1" applyAlignment="1">
      <alignment vertical="center"/>
    </xf>
    <xf numFmtId="3" fontId="4" fillId="9" borderId="0" xfId="0" applyNumberFormat="1" applyFont="1" applyFill="1" applyAlignment="1">
      <alignment horizontal="center" vertical="center"/>
    </xf>
    <xf numFmtId="3" fontId="4" fillId="9" borderId="0" xfId="0" applyNumberFormat="1" applyFont="1" applyFill="1" applyAlignment="1">
      <alignment horizontal="left" vertical="center"/>
    </xf>
    <xf numFmtId="0" fontId="2" fillId="9" borderId="0" xfId="0" applyFont="1" applyFill="1" applyAlignment="1">
      <alignment horizontal="left" vertical="center" indent="1"/>
    </xf>
    <xf numFmtId="166" fontId="15" fillId="9" borderId="0" xfId="0" applyNumberFormat="1" applyFont="1" applyFill="1" applyAlignment="1">
      <alignment horizontal="left" vertical="center"/>
    </xf>
    <xf numFmtId="166" fontId="2" fillId="9" borderId="0" xfId="0" applyNumberFormat="1" applyFont="1" applyFill="1" applyAlignment="1">
      <alignment horizontal="left"/>
    </xf>
    <xf numFmtId="165" fontId="2" fillId="9" borderId="0" xfId="1" applyNumberFormat="1" applyFont="1" applyFill="1" applyAlignment="1">
      <alignment horizontal="left" vertical="center"/>
    </xf>
    <xf numFmtId="0" fontId="2" fillId="9" borderId="0" xfId="0" applyFont="1" applyFill="1" applyAlignment="1">
      <alignment horizontal="left"/>
    </xf>
    <xf numFmtId="166" fontId="15" fillId="9" borderId="0" xfId="1" applyNumberFormat="1" applyFont="1" applyFill="1" applyAlignment="1">
      <alignment horizontal="left" vertical="center"/>
    </xf>
    <xf numFmtId="0" fontId="5" fillId="4" borderId="27" xfId="0" applyFont="1" applyFill="1" applyBorder="1" applyAlignment="1">
      <alignment horizontal="center" vertical="center" wrapText="1"/>
    </xf>
    <xf numFmtId="3" fontId="5" fillId="0" borderId="27"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3" fontId="12" fillId="7" borderId="27" xfId="0" applyNumberFormat="1" applyFont="1" applyFill="1" applyBorder="1" applyAlignment="1">
      <alignment horizontal="center" vertical="center" wrapText="1"/>
    </xf>
    <xf numFmtId="0" fontId="13" fillId="7" borderId="28" xfId="0" applyFont="1" applyFill="1" applyBorder="1" applyAlignment="1">
      <alignment horizontal="center" vertical="center"/>
    </xf>
    <xf numFmtId="3" fontId="5" fillId="5" borderId="27" xfId="0" applyNumberFormat="1" applyFont="1" applyFill="1" applyBorder="1" applyAlignment="1">
      <alignment horizontal="center" vertical="center" wrapText="1"/>
    </xf>
    <xf numFmtId="3" fontId="12" fillId="7" borderId="28" xfId="0" applyNumberFormat="1" applyFont="1" applyFill="1" applyBorder="1" applyAlignment="1">
      <alignment horizontal="center" vertical="center" wrapText="1"/>
    </xf>
    <xf numFmtId="0" fontId="5" fillId="0" borderId="29" xfId="0" applyFont="1" applyBorder="1" applyAlignment="1">
      <alignment horizontal="left" vertical="center" wrapText="1" indent="1"/>
    </xf>
    <xf numFmtId="167" fontId="5" fillId="0" borderId="26" xfId="0" applyNumberFormat="1" applyFont="1" applyBorder="1" applyAlignment="1">
      <alignment horizontal="center" vertical="center" wrapText="1"/>
    </xf>
    <xf numFmtId="167" fontId="5" fillId="0" borderId="27" xfId="0" applyNumberFormat="1" applyFont="1" applyBorder="1" applyAlignment="1">
      <alignment horizontal="center" vertical="center" wrapText="1"/>
    </xf>
    <xf numFmtId="0" fontId="5" fillId="0" borderId="16" xfId="0" applyFont="1" applyBorder="1" applyAlignment="1">
      <alignment horizontal="left" vertical="center" wrapText="1" indent="1"/>
    </xf>
    <xf numFmtId="167" fontId="5" fillId="0" borderId="28" xfId="0" applyNumberFormat="1" applyFont="1" applyBorder="1" applyAlignment="1">
      <alignment horizontal="center" vertical="center" wrapText="1"/>
    </xf>
    <xf numFmtId="0" fontId="5" fillId="4" borderId="26" xfId="0" applyFont="1" applyFill="1" applyBorder="1" applyAlignment="1">
      <alignment horizontal="center" vertical="center" wrapText="1"/>
    </xf>
    <xf numFmtId="164" fontId="5" fillId="4" borderId="27" xfId="0" applyNumberFormat="1" applyFont="1" applyFill="1" applyBorder="1" applyAlignment="1">
      <alignment horizontal="center" vertical="center" wrapText="1"/>
    </xf>
    <xf numFmtId="164" fontId="5" fillId="4" borderId="30" xfId="0" applyNumberFormat="1" applyFont="1" applyFill="1" applyBorder="1" applyAlignment="1">
      <alignment horizontal="center" vertical="center" wrapText="1"/>
    </xf>
    <xf numFmtId="3" fontId="5" fillId="4" borderId="31" xfId="0" applyNumberFormat="1" applyFont="1" applyFill="1" applyBorder="1" applyAlignment="1">
      <alignment horizontal="center" vertical="center" wrapText="1"/>
    </xf>
    <xf numFmtId="164" fontId="5" fillId="4" borderId="26" xfId="0" applyNumberFormat="1" applyFont="1" applyFill="1" applyBorder="1" applyAlignment="1">
      <alignment horizontal="center" vertical="center" wrapText="1"/>
    </xf>
    <xf numFmtId="0" fontId="5" fillId="4" borderId="32" xfId="0" applyFont="1" applyFill="1" applyBorder="1" applyAlignment="1">
      <alignment horizontal="center" vertical="center" wrapText="1"/>
    </xf>
    <xf numFmtId="9" fontId="5" fillId="4" borderId="32" xfId="1" applyFont="1" applyFill="1" applyBorder="1" applyAlignment="1">
      <alignment horizontal="center" vertical="center" wrapText="1"/>
    </xf>
    <xf numFmtId="4" fontId="5" fillId="4" borderId="33" xfId="0" applyNumberFormat="1" applyFont="1" applyFill="1" applyBorder="1" applyAlignment="1">
      <alignment horizontal="center" vertical="center" wrapText="1"/>
    </xf>
    <xf numFmtId="3" fontId="5" fillId="4" borderId="27" xfId="0" applyNumberFormat="1" applyFont="1" applyFill="1" applyBorder="1" applyAlignment="1">
      <alignment horizontal="center" vertical="center" wrapText="1"/>
    </xf>
    <xf numFmtId="166" fontId="4" fillId="4" borderId="28" xfId="0" applyNumberFormat="1" applyFont="1" applyFill="1" applyBorder="1" applyAlignment="1">
      <alignment horizontal="center" vertical="center"/>
    </xf>
    <xf numFmtId="164" fontId="5" fillId="4" borderId="26" xfId="0" applyNumberFormat="1" applyFont="1" applyFill="1" applyBorder="1" applyAlignment="1">
      <alignment horizontal="center" vertical="center"/>
    </xf>
    <xf numFmtId="164" fontId="5" fillId="4" borderId="27" xfId="0" applyNumberFormat="1" applyFont="1" applyFill="1" applyBorder="1" applyAlignment="1">
      <alignment horizontal="center" vertical="center"/>
    </xf>
    <xf numFmtId="9" fontId="5" fillId="4" borderId="27" xfId="1" applyFont="1" applyFill="1" applyBorder="1" applyAlignment="1">
      <alignment horizontal="center" vertical="center"/>
    </xf>
    <xf numFmtId="166" fontId="4" fillId="4" borderId="26" xfId="0" applyNumberFormat="1" applyFont="1" applyFill="1" applyBorder="1" applyAlignment="1">
      <alignment horizontal="center" vertical="center" wrapText="1"/>
    </xf>
    <xf numFmtId="166" fontId="5" fillId="4" borderId="27" xfId="0" applyNumberFormat="1" applyFont="1" applyFill="1" applyBorder="1" applyAlignment="1">
      <alignment horizontal="center" vertical="center" wrapText="1"/>
    </xf>
    <xf numFmtId="166" fontId="4" fillId="4" borderId="27" xfId="0" applyNumberFormat="1" applyFont="1" applyFill="1" applyBorder="1" applyAlignment="1">
      <alignment horizontal="center" vertical="center" wrapText="1"/>
    </xf>
    <xf numFmtId="166" fontId="5" fillId="4" borderId="28" xfId="0" applyNumberFormat="1" applyFont="1" applyFill="1" applyBorder="1" applyAlignment="1">
      <alignment horizontal="center" vertical="center" wrapText="1"/>
    </xf>
    <xf numFmtId="166" fontId="5" fillId="4" borderId="26" xfId="0" applyNumberFormat="1" applyFont="1" applyFill="1" applyBorder="1" applyAlignment="1">
      <alignment horizontal="center" vertical="center" wrapText="1"/>
    </xf>
    <xf numFmtId="166" fontId="5" fillId="4" borderId="34" xfId="0" applyNumberFormat="1" applyFont="1" applyFill="1" applyBorder="1" applyAlignment="1">
      <alignment horizontal="center" vertical="center"/>
    </xf>
    <xf numFmtId="166" fontId="5" fillId="4" borderId="33" xfId="0" applyNumberFormat="1" applyFont="1" applyFill="1" applyBorder="1" applyAlignment="1">
      <alignment horizontal="center" vertical="center"/>
    </xf>
    <xf numFmtId="166" fontId="4" fillId="4" borderId="31" xfId="0" applyNumberFormat="1" applyFont="1" applyFill="1" applyBorder="1" applyAlignment="1">
      <alignment horizontal="center" vertical="center"/>
    </xf>
    <xf numFmtId="0" fontId="5" fillId="3" borderId="7" xfId="0" applyFont="1" applyFill="1" applyBorder="1" applyAlignment="1">
      <alignment horizontal="left" vertical="center" wrapText="1" indent="1"/>
    </xf>
    <xf numFmtId="0" fontId="5" fillId="3" borderId="19" xfId="0" applyFont="1" applyFill="1" applyBorder="1" applyAlignment="1">
      <alignment horizontal="left" vertical="center" wrapText="1" indent="1"/>
    </xf>
    <xf numFmtId="164" fontId="5" fillId="0" borderId="26" xfId="0" applyNumberFormat="1" applyFont="1" applyBorder="1" applyAlignment="1">
      <alignment horizontal="center" vertical="center"/>
    </xf>
    <xf numFmtId="165" fontId="5" fillId="6" borderId="27" xfId="1" applyNumberFormat="1" applyFont="1" applyFill="1" applyBorder="1" applyAlignment="1">
      <alignment horizontal="center" vertical="center"/>
    </xf>
    <xf numFmtId="165" fontId="5" fillId="0" borderId="28" xfId="1" applyNumberFormat="1" applyFont="1" applyFill="1" applyBorder="1" applyAlignment="1">
      <alignment horizontal="center" vertical="center"/>
    </xf>
    <xf numFmtId="3" fontId="5" fillId="6" borderId="26" xfId="0" applyNumberFormat="1" applyFont="1" applyFill="1" applyBorder="1" applyAlignment="1">
      <alignment horizontal="center" vertical="center" wrapText="1"/>
    </xf>
    <xf numFmtId="166" fontId="5" fillId="5" borderId="27" xfId="0" applyNumberFormat="1" applyFont="1" applyFill="1" applyBorder="1" applyAlignment="1">
      <alignment horizontal="center" vertical="center"/>
    </xf>
    <xf numFmtId="0" fontId="5" fillId="0" borderId="27" xfId="0" applyFont="1" applyBorder="1" applyAlignment="1">
      <alignment horizontal="center" vertical="center"/>
    </xf>
    <xf numFmtId="166" fontId="5" fillId="4" borderId="27" xfId="0" applyNumberFormat="1" applyFont="1" applyFill="1" applyBorder="1" applyAlignment="1">
      <alignment horizontal="center" vertical="center"/>
    </xf>
    <xf numFmtId="166" fontId="5" fillId="4" borderId="28" xfId="0" applyNumberFormat="1" applyFont="1" applyFill="1" applyBorder="1" applyAlignment="1">
      <alignment horizontal="center" vertical="center"/>
    </xf>
    <xf numFmtId="166" fontId="5" fillId="0" borderId="26" xfId="0" applyNumberFormat="1" applyFont="1" applyBorder="1" applyAlignment="1">
      <alignment horizontal="center" vertical="center"/>
    </xf>
    <xf numFmtId="166" fontId="5" fillId="0" borderId="27" xfId="0" applyNumberFormat="1" applyFont="1" applyBorder="1" applyAlignment="1">
      <alignment horizontal="center" vertical="center"/>
    </xf>
    <xf numFmtId="0" fontId="5" fillId="0" borderId="35" xfId="0" applyFont="1" applyBorder="1" applyAlignment="1">
      <alignment horizontal="center" vertical="center" wrapText="1"/>
    </xf>
    <xf numFmtId="0" fontId="5" fillId="0" borderId="33" xfId="0" applyFont="1" applyBorder="1" applyAlignment="1">
      <alignment horizontal="center" vertical="center" wrapText="1"/>
    </xf>
    <xf numFmtId="0" fontId="5" fillId="4" borderId="36" xfId="0" applyFont="1" applyFill="1" applyBorder="1" applyAlignment="1">
      <alignment horizontal="center" vertical="center" wrapText="1"/>
    </xf>
    <xf numFmtId="3" fontId="5" fillId="0" borderId="27" xfId="0" applyNumberFormat="1" applyFont="1" applyBorder="1" applyAlignment="1">
      <alignment horizontal="center" vertical="center"/>
    </xf>
    <xf numFmtId="3" fontId="5" fillId="0" borderId="37" xfId="0" applyNumberFormat="1" applyFont="1" applyBorder="1" applyAlignment="1">
      <alignment horizontal="center" vertical="center"/>
    </xf>
    <xf numFmtId="164" fontId="5" fillId="0" borderId="28" xfId="0" applyNumberFormat="1" applyFont="1" applyBorder="1" applyAlignment="1">
      <alignment horizontal="center" vertical="center" wrapText="1"/>
    </xf>
    <xf numFmtId="166" fontId="4" fillId="4" borderId="28"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10" borderId="6" xfId="0" applyFont="1" applyFill="1" applyBorder="1" applyAlignment="1">
      <alignment vertical="center" wrapText="1"/>
    </xf>
    <xf numFmtId="0" fontId="4" fillId="10" borderId="6" xfId="0" applyFont="1" applyFill="1" applyBorder="1" applyAlignment="1">
      <alignment horizontal="center" vertical="center" wrapText="1"/>
    </xf>
    <xf numFmtId="0" fontId="4" fillId="10" borderId="6" xfId="0" applyFont="1" applyFill="1" applyBorder="1" applyAlignment="1">
      <alignment vertical="center" wrapText="1"/>
    </xf>
    <xf numFmtId="0" fontId="2" fillId="9" borderId="0" xfId="0" applyFont="1" applyFill="1" applyAlignment="1">
      <alignment horizontal="center"/>
    </xf>
    <xf numFmtId="0" fontId="2" fillId="9" borderId="0" xfId="0" applyFont="1" applyFill="1" applyAlignment="1">
      <alignment wrapText="1"/>
    </xf>
    <xf numFmtId="0" fontId="16" fillId="9" borderId="0" xfId="0" applyFont="1" applyFill="1" applyAlignment="1">
      <alignment horizontal="left"/>
    </xf>
    <xf numFmtId="168" fontId="5" fillId="0" borderId="6" xfId="0" applyNumberFormat="1" applyFont="1" applyBorder="1" applyAlignment="1">
      <alignment horizontal="center" vertical="center"/>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3" fontId="5" fillId="5" borderId="9" xfId="0" applyNumberFormat="1" applyFont="1" applyFill="1" applyBorder="1" applyAlignment="1">
      <alignment horizontal="center" vertical="center"/>
    </xf>
    <xf numFmtId="3" fontId="5" fillId="5" borderId="6" xfId="0" applyNumberFormat="1" applyFont="1" applyFill="1" applyBorder="1" applyAlignment="1">
      <alignment horizontal="center" vertical="center"/>
    </xf>
    <xf numFmtId="4" fontId="5" fillId="5" borderId="6" xfId="0" applyNumberFormat="1" applyFont="1" applyFill="1" applyBorder="1" applyAlignment="1">
      <alignment horizontal="center" vertical="center"/>
    </xf>
    <xf numFmtId="0" fontId="6" fillId="2" borderId="6" xfId="0" applyFont="1" applyFill="1" applyBorder="1" applyAlignment="1">
      <alignment horizontal="left" vertical="center" wrapText="1" indent="1"/>
    </xf>
    <xf numFmtId="166" fontId="5" fillId="5" borderId="7" xfId="0" applyNumberFormat="1" applyFont="1" applyFill="1" applyBorder="1" applyAlignment="1">
      <alignment horizontal="center" vertical="center"/>
    </xf>
    <xf numFmtId="0" fontId="5" fillId="5" borderId="6" xfId="0" applyFont="1" applyFill="1" applyBorder="1" applyAlignment="1">
      <alignment horizontal="left" vertical="center" indent="1"/>
    </xf>
    <xf numFmtId="0" fontId="10" fillId="5" borderId="6" xfId="0" applyFont="1" applyFill="1" applyBorder="1" applyAlignment="1">
      <alignment horizontal="center" vertical="center" wrapText="1"/>
    </xf>
    <xf numFmtId="164" fontId="5" fillId="5" borderId="7" xfId="0" applyNumberFormat="1" applyFont="1" applyFill="1" applyBorder="1" applyAlignment="1">
      <alignment horizontal="center" vertical="center"/>
    </xf>
    <xf numFmtId="0" fontId="5" fillId="0" borderId="34" xfId="0" applyFont="1" applyBorder="1" applyAlignment="1">
      <alignment horizontal="center" vertical="center" wrapText="1"/>
    </xf>
    <xf numFmtId="0" fontId="5" fillId="4" borderId="33" xfId="0" applyFont="1" applyFill="1" applyBorder="1" applyAlignment="1">
      <alignment horizontal="center" vertical="center" wrapText="1"/>
    </xf>
    <xf numFmtId="168" fontId="5" fillId="0" borderId="9" xfId="0" applyNumberFormat="1" applyFont="1" applyBorder="1" applyAlignment="1">
      <alignment horizontal="center" vertical="center" wrapText="1"/>
    </xf>
    <xf numFmtId="168" fontId="5" fillId="0" borderId="33" xfId="0" applyNumberFormat="1" applyFont="1" applyBorder="1" applyAlignment="1">
      <alignment horizontal="center" vertical="center" wrapText="1"/>
    </xf>
    <xf numFmtId="3" fontId="12" fillId="7" borderId="33" xfId="0" applyNumberFormat="1" applyFont="1" applyFill="1" applyBorder="1" applyAlignment="1">
      <alignment horizontal="center" vertical="center" wrapText="1"/>
    </xf>
    <xf numFmtId="0" fontId="13" fillId="7" borderId="31" xfId="0" applyFont="1" applyFill="1" applyBorder="1" applyAlignment="1">
      <alignment horizontal="center" vertical="center"/>
    </xf>
    <xf numFmtId="0" fontId="5" fillId="3" borderId="25" xfId="0" applyFont="1" applyFill="1" applyBorder="1" applyAlignment="1">
      <alignment horizontal="left" vertical="center" wrapText="1" indent="1"/>
    </xf>
    <xf numFmtId="0" fontId="5" fillId="3" borderId="40" xfId="0" applyFont="1" applyFill="1" applyBorder="1" applyAlignment="1">
      <alignment horizontal="left" vertical="center" wrapText="1" indent="1"/>
    </xf>
    <xf numFmtId="0" fontId="5" fillId="3" borderId="34" xfId="0" applyFont="1" applyFill="1" applyBorder="1" applyAlignment="1">
      <alignment horizontal="left" vertical="center" wrapText="1" indent="1"/>
    </xf>
    <xf numFmtId="0" fontId="5" fillId="3" borderId="33" xfId="0" applyFont="1" applyFill="1" applyBorder="1" applyAlignment="1">
      <alignment horizontal="left" vertical="center" wrapText="1" indent="1"/>
    </xf>
    <xf numFmtId="0" fontId="5" fillId="3" borderId="31" xfId="0" applyFont="1" applyFill="1" applyBorder="1" applyAlignment="1">
      <alignment horizontal="left" vertical="center" wrapText="1" indent="1"/>
    </xf>
    <xf numFmtId="0" fontId="5" fillId="4" borderId="24" xfId="0" applyFont="1" applyFill="1" applyBorder="1" applyAlignment="1">
      <alignment horizontal="center" vertical="center" wrapText="1"/>
    </xf>
    <xf numFmtId="167" fontId="5" fillId="11" borderId="41" xfId="0" applyNumberFormat="1" applyFont="1" applyFill="1" applyBorder="1" applyAlignment="1">
      <alignment horizontal="center" vertical="center" wrapText="1"/>
    </xf>
    <xf numFmtId="0" fontId="5" fillId="11" borderId="42" xfId="0" applyFont="1" applyFill="1" applyBorder="1" applyAlignment="1">
      <alignment horizontal="center" vertical="center" wrapText="1"/>
    </xf>
    <xf numFmtId="0" fontId="5" fillId="11" borderId="43" xfId="0" applyFont="1" applyFill="1" applyBorder="1" applyAlignment="1">
      <alignment horizontal="center" vertical="center" wrapText="1"/>
    </xf>
    <xf numFmtId="0" fontId="6" fillId="2" borderId="3" xfId="0" applyFont="1" applyFill="1" applyBorder="1" applyAlignment="1">
      <alignment horizontal="center" vertical="center"/>
    </xf>
    <xf numFmtId="9" fontId="5" fillId="4" borderId="6" xfId="1" applyFont="1" applyFill="1" applyBorder="1" applyAlignment="1">
      <alignment horizontal="center" vertical="center" wrapText="1"/>
    </xf>
    <xf numFmtId="164" fontId="5" fillId="5" borderId="24" xfId="0" applyNumberFormat="1" applyFont="1" applyFill="1" applyBorder="1" applyAlignment="1">
      <alignment horizontal="center" vertical="center" wrapText="1"/>
    </xf>
    <xf numFmtId="9" fontId="5" fillId="4" borderId="33" xfId="1" applyFont="1" applyFill="1" applyBorder="1" applyAlignment="1">
      <alignment horizontal="center" vertical="center" wrapText="1"/>
    </xf>
    <xf numFmtId="0" fontId="5" fillId="3" borderId="0" xfId="0" applyFont="1" applyFill="1" applyAlignment="1">
      <alignment horizontal="left" vertical="center" wrapText="1" indent="1"/>
    </xf>
    <xf numFmtId="0" fontId="3" fillId="2" borderId="44" xfId="0" applyFont="1" applyFill="1" applyBorder="1" applyAlignment="1">
      <alignment vertical="center"/>
    </xf>
    <xf numFmtId="0" fontId="3" fillId="2" borderId="3" xfId="0" applyFont="1" applyFill="1" applyBorder="1" applyAlignment="1">
      <alignment vertical="center"/>
    </xf>
    <xf numFmtId="0" fontId="3" fillId="2" borderId="15" xfId="0" applyFont="1" applyFill="1" applyBorder="1" applyAlignment="1">
      <alignment vertical="center"/>
    </xf>
    <xf numFmtId="0" fontId="5" fillId="4" borderId="31"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28" xfId="0" applyFont="1" applyFill="1" applyBorder="1" applyAlignment="1">
      <alignment horizontal="center" vertical="center" wrapText="1"/>
    </xf>
    <xf numFmtId="165" fontId="5" fillId="0" borderId="26" xfId="1" applyNumberFormat="1" applyFont="1" applyBorder="1" applyAlignment="1">
      <alignment horizontal="center" vertical="center"/>
    </xf>
    <xf numFmtId="165" fontId="5" fillId="0" borderId="27" xfId="1" applyNumberFormat="1" applyFont="1" applyBorder="1" applyAlignment="1">
      <alignment horizontal="center" vertical="center"/>
    </xf>
    <xf numFmtId="165" fontId="5" fillId="0" borderId="28" xfId="1" applyNumberFormat="1" applyFont="1" applyBorder="1" applyAlignment="1">
      <alignment horizontal="center" vertical="center"/>
    </xf>
    <xf numFmtId="0" fontId="3" fillId="2" borderId="44" xfId="0" applyFont="1" applyFill="1" applyBorder="1" applyAlignment="1">
      <alignment vertical="center" wrapText="1"/>
    </xf>
    <xf numFmtId="0" fontId="5" fillId="3" borderId="16" xfId="0" applyFont="1" applyFill="1" applyBorder="1" applyAlignment="1">
      <alignment horizontal="left" vertical="center" wrapText="1"/>
    </xf>
    <xf numFmtId="165" fontId="5" fillId="5" borderId="11" xfId="1" applyNumberFormat="1" applyFont="1" applyFill="1" applyBorder="1" applyAlignment="1">
      <alignment horizontal="center" vertical="center" wrapText="1"/>
    </xf>
    <xf numFmtId="165" fontId="5" fillId="5" borderId="7" xfId="1" applyNumberFormat="1" applyFont="1" applyFill="1" applyBorder="1" applyAlignment="1">
      <alignment horizontal="center" vertical="center" wrapText="1"/>
    </xf>
    <xf numFmtId="165" fontId="5" fillId="5" borderId="34" xfId="1" applyNumberFormat="1" applyFont="1" applyFill="1" applyBorder="1" applyAlignment="1">
      <alignment horizontal="center" vertical="center" wrapText="1"/>
    </xf>
    <xf numFmtId="165" fontId="5" fillId="5" borderId="9" xfId="1" applyNumberFormat="1" applyFont="1" applyFill="1" applyBorder="1" applyAlignment="1">
      <alignment horizontal="center" vertical="center" wrapText="1"/>
    </xf>
    <xf numFmtId="165" fontId="5" fillId="5" borderId="6" xfId="1" applyNumberFormat="1" applyFont="1" applyFill="1" applyBorder="1" applyAlignment="1">
      <alignment horizontal="center" vertical="center" wrapText="1"/>
    </xf>
    <xf numFmtId="165" fontId="5" fillId="5" borderId="33" xfId="1" applyNumberFormat="1"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31" xfId="0"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3" fontId="5" fillId="5" borderId="6" xfId="0" applyNumberFormat="1" applyFont="1" applyFill="1" applyBorder="1" applyAlignment="1">
      <alignment horizontal="center" vertical="center" wrapText="1"/>
    </xf>
    <xf numFmtId="0" fontId="10" fillId="5" borderId="6" xfId="0" applyFont="1" applyFill="1" applyBorder="1" applyAlignment="1">
      <alignment horizontal="center" vertical="top" wrapText="1"/>
    </xf>
    <xf numFmtId="3" fontId="5" fillId="5" borderId="33" xfId="0" applyNumberFormat="1" applyFont="1" applyFill="1" applyBorder="1" applyAlignment="1">
      <alignment horizontal="center" vertical="center" wrapText="1"/>
    </xf>
    <xf numFmtId="3" fontId="18" fillId="5" borderId="6" xfId="0" applyNumberFormat="1" applyFont="1" applyFill="1" applyBorder="1" applyAlignment="1">
      <alignment horizontal="center" vertical="center" wrapText="1"/>
    </xf>
    <xf numFmtId="3" fontId="9" fillId="5" borderId="6" xfId="0" applyNumberFormat="1" applyFont="1" applyFill="1" applyBorder="1" applyAlignment="1">
      <alignment horizontal="center" vertical="center" wrapText="1"/>
    </xf>
    <xf numFmtId="3" fontId="2" fillId="9" borderId="0" xfId="0" applyNumberFormat="1" applyFont="1" applyFill="1" applyAlignment="1">
      <alignment horizontal="left"/>
    </xf>
    <xf numFmtId="3" fontId="15" fillId="9" borderId="0" xfId="0" applyNumberFormat="1" applyFont="1" applyFill="1" applyAlignment="1">
      <alignment horizontal="left"/>
    </xf>
    <xf numFmtId="0" fontId="15" fillId="9" borderId="0" xfId="0" applyFont="1" applyFill="1" applyAlignment="1">
      <alignment horizontal="left"/>
    </xf>
    <xf numFmtId="0" fontId="15" fillId="9" borderId="0" xfId="0" applyFont="1" applyFill="1" applyAlignment="1">
      <alignment horizontal="left" vertical="center"/>
    </xf>
    <xf numFmtId="168" fontId="5" fillId="4" borderId="27" xfId="0" applyNumberFormat="1" applyFont="1" applyFill="1" applyBorder="1" applyAlignment="1">
      <alignment horizontal="center" vertical="center" wrapText="1"/>
    </xf>
    <xf numFmtId="166" fontId="15" fillId="4" borderId="0" xfId="0" applyNumberFormat="1" applyFont="1" applyFill="1" applyAlignment="1">
      <alignment horizontal="left" vertical="center"/>
    </xf>
    <xf numFmtId="0" fontId="6" fillId="2" borderId="0" xfId="0" applyFont="1" applyFill="1" applyAlignment="1">
      <alignment horizontal="center" vertical="center"/>
    </xf>
    <xf numFmtId="0" fontId="5" fillId="3" borderId="44" xfId="0" applyFont="1" applyFill="1" applyBorder="1" applyAlignment="1">
      <alignment horizontal="left" vertical="center" wrapText="1" indent="1"/>
    </xf>
    <xf numFmtId="9" fontId="5" fillId="4" borderId="46" xfId="1" applyFont="1" applyFill="1" applyBorder="1" applyAlignment="1">
      <alignment horizontal="center" vertical="center" wrapText="1"/>
    </xf>
    <xf numFmtId="164" fontId="5" fillId="4" borderId="33" xfId="0" applyNumberFormat="1" applyFont="1" applyFill="1" applyBorder="1" applyAlignment="1">
      <alignment horizontal="center" vertical="center" wrapText="1"/>
    </xf>
    <xf numFmtId="0" fontId="5" fillId="4" borderId="30" xfId="0" applyFont="1" applyFill="1" applyBorder="1" applyAlignment="1">
      <alignment horizontal="center" vertical="center" wrapText="1"/>
    </xf>
    <xf numFmtId="164" fontId="5" fillId="5" borderId="30" xfId="0" applyNumberFormat="1" applyFont="1" applyFill="1" applyBorder="1" applyAlignment="1">
      <alignment horizontal="center" vertical="center" wrapText="1"/>
    </xf>
    <xf numFmtId="9" fontId="5" fillId="4" borderId="47" xfId="1" applyFont="1" applyFill="1" applyBorder="1" applyAlignment="1">
      <alignment horizontal="center" vertical="center" wrapText="1"/>
    </xf>
    <xf numFmtId="164" fontId="5" fillId="4" borderId="34" xfId="0" applyNumberFormat="1" applyFont="1" applyFill="1" applyBorder="1" applyAlignment="1">
      <alignment horizontal="center" vertical="center" wrapText="1"/>
    </xf>
    <xf numFmtId="0" fontId="5" fillId="5" borderId="32" xfId="0" applyFont="1" applyFill="1" applyBorder="1" applyAlignment="1">
      <alignment horizontal="center" vertical="center" wrapText="1"/>
    </xf>
    <xf numFmtId="3" fontId="5" fillId="4" borderId="33" xfId="0" applyNumberFormat="1" applyFont="1" applyFill="1" applyBorder="1" applyAlignment="1">
      <alignment horizontal="center" vertical="center" wrapText="1"/>
    </xf>
    <xf numFmtId="164" fontId="5" fillId="4" borderId="34" xfId="0" applyNumberFormat="1" applyFont="1" applyFill="1" applyBorder="1" applyAlignment="1">
      <alignment horizontal="center" vertical="center"/>
    </xf>
    <xf numFmtId="164" fontId="5" fillId="4" borderId="33" xfId="0" applyNumberFormat="1" applyFont="1" applyFill="1" applyBorder="1" applyAlignment="1">
      <alignment horizontal="center" vertical="center"/>
    </xf>
    <xf numFmtId="9" fontId="5" fillId="4" borderId="33" xfId="1" applyFont="1" applyFill="1" applyBorder="1" applyAlignment="1">
      <alignment horizontal="center" vertical="center"/>
    </xf>
    <xf numFmtId="9" fontId="5" fillId="5" borderId="33" xfId="1" applyFont="1" applyFill="1" applyBorder="1" applyAlignment="1">
      <alignment horizontal="center" vertical="center"/>
    </xf>
    <xf numFmtId="167" fontId="5" fillId="5" borderId="33" xfId="0" applyNumberFormat="1" applyFont="1" applyFill="1" applyBorder="1" applyAlignment="1">
      <alignment horizontal="center" vertical="center"/>
    </xf>
    <xf numFmtId="167" fontId="5" fillId="4" borderId="33" xfId="0" applyNumberFormat="1" applyFont="1" applyFill="1" applyBorder="1" applyAlignment="1">
      <alignment horizontal="center" vertical="center"/>
    </xf>
    <xf numFmtId="166" fontId="4" fillId="4" borderId="34" xfId="0" applyNumberFormat="1" applyFont="1" applyFill="1" applyBorder="1" applyAlignment="1">
      <alignment horizontal="center" vertical="center" wrapText="1"/>
    </xf>
    <xf numFmtId="166" fontId="5" fillId="4" borderId="33" xfId="0" applyNumberFormat="1" applyFont="1" applyFill="1" applyBorder="1" applyAlignment="1">
      <alignment horizontal="center" vertical="center" wrapText="1"/>
    </xf>
    <xf numFmtId="166" fontId="5" fillId="4" borderId="34" xfId="0" applyNumberFormat="1" applyFont="1" applyFill="1" applyBorder="1" applyAlignment="1">
      <alignment horizontal="center" vertical="center" wrapText="1"/>
    </xf>
    <xf numFmtId="166" fontId="4" fillId="4" borderId="31" xfId="0" applyNumberFormat="1" applyFont="1" applyFill="1" applyBorder="1" applyAlignment="1">
      <alignment horizontal="center" vertical="center" wrapText="1"/>
    </xf>
    <xf numFmtId="3" fontId="5" fillId="6" borderId="34" xfId="0" applyNumberFormat="1" applyFont="1" applyFill="1" applyBorder="1" applyAlignment="1">
      <alignment horizontal="center" vertical="center" wrapText="1"/>
    </xf>
    <xf numFmtId="166" fontId="5" fillId="5" borderId="33" xfId="0" applyNumberFormat="1" applyFont="1" applyFill="1" applyBorder="1" applyAlignment="1">
      <alignment horizontal="center" vertical="center"/>
    </xf>
    <xf numFmtId="0" fontId="5" fillId="0" borderId="33" xfId="0" applyFont="1" applyBorder="1" applyAlignment="1">
      <alignment horizontal="center" vertical="center"/>
    </xf>
    <xf numFmtId="166" fontId="5" fillId="4" borderId="31" xfId="0" applyNumberFormat="1" applyFont="1" applyFill="1" applyBorder="1" applyAlignment="1">
      <alignment horizontal="center" vertical="center"/>
    </xf>
    <xf numFmtId="166" fontId="5" fillId="0" borderId="34" xfId="0" applyNumberFormat="1" applyFont="1" applyBorder="1" applyAlignment="1">
      <alignment horizontal="center" vertical="center"/>
    </xf>
    <xf numFmtId="166" fontId="5" fillId="0" borderId="33" xfId="0" applyNumberFormat="1" applyFont="1" applyBorder="1" applyAlignment="1">
      <alignment horizontal="center" vertical="center"/>
    </xf>
    <xf numFmtId="0" fontId="5" fillId="5" borderId="7" xfId="0" applyFont="1" applyFill="1" applyBorder="1" applyAlignment="1">
      <alignment horizontal="center" vertical="center" wrapText="1"/>
    </xf>
    <xf numFmtId="0" fontId="5" fillId="5" borderId="34" xfId="0" applyFont="1" applyFill="1" applyBorder="1" applyAlignment="1">
      <alignment horizontal="center" vertical="center" wrapText="1"/>
    </xf>
    <xf numFmtId="3" fontId="5" fillId="5" borderId="33" xfId="0" applyNumberFormat="1" applyFont="1" applyFill="1" applyBorder="1" applyAlignment="1">
      <alignment horizontal="center" vertical="center"/>
    </xf>
    <xf numFmtId="3" fontId="12" fillId="7" borderId="8" xfId="0" applyNumberFormat="1" applyFont="1" applyFill="1" applyBorder="1" applyAlignment="1">
      <alignment horizontal="center" vertical="center" wrapText="1"/>
    </xf>
    <xf numFmtId="3" fontId="12" fillId="7" borderId="31"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0" fontId="5" fillId="0" borderId="51" xfId="0" applyFont="1" applyBorder="1" applyAlignment="1">
      <alignment horizontal="center" vertical="center" wrapText="1"/>
    </xf>
    <xf numFmtId="0" fontId="5" fillId="4" borderId="52" xfId="0" applyFont="1" applyFill="1" applyBorder="1" applyAlignment="1">
      <alignment horizontal="center" vertical="center" wrapText="1"/>
    </xf>
    <xf numFmtId="3" fontId="5" fillId="0" borderId="33" xfId="0" applyNumberFormat="1" applyFont="1" applyBorder="1" applyAlignment="1">
      <alignment horizontal="center" vertical="center"/>
    </xf>
    <xf numFmtId="164" fontId="5" fillId="0" borderId="31" xfId="0" applyNumberFormat="1" applyFont="1" applyBorder="1" applyAlignment="1">
      <alignment horizontal="center" vertical="center" wrapText="1"/>
    </xf>
    <xf numFmtId="0" fontId="5" fillId="3" borderId="4" xfId="0" applyFont="1" applyFill="1" applyBorder="1" applyAlignment="1">
      <alignment horizontal="left" vertical="center" wrapText="1" indent="1"/>
    </xf>
    <xf numFmtId="0" fontId="5" fillId="3" borderId="12" xfId="0" applyFont="1" applyFill="1" applyBorder="1" applyAlignment="1">
      <alignment horizontal="left" vertical="center" wrapText="1" indent="1"/>
    </xf>
    <xf numFmtId="165" fontId="5" fillId="5" borderId="37" xfId="1" applyNumberFormat="1" applyFont="1" applyFill="1" applyBorder="1" applyAlignment="1">
      <alignment horizontal="center" vertical="center"/>
    </xf>
    <xf numFmtId="0" fontId="5" fillId="5" borderId="26" xfId="0" applyFont="1" applyFill="1" applyBorder="1" applyAlignment="1">
      <alignment horizontal="center" vertical="center" wrapText="1"/>
    </xf>
    <xf numFmtId="9" fontId="5" fillId="5" borderId="27" xfId="1" applyFont="1" applyFill="1" applyBorder="1" applyAlignment="1">
      <alignment horizontal="center" vertical="center" wrapText="1"/>
    </xf>
    <xf numFmtId="4" fontId="2" fillId="9" borderId="0" xfId="0" applyNumberFormat="1" applyFont="1" applyFill="1"/>
    <xf numFmtId="4" fontId="2" fillId="9" borderId="0" xfId="0" applyNumberFormat="1" applyFont="1" applyFill="1" applyAlignment="1">
      <alignment horizontal="left"/>
    </xf>
    <xf numFmtId="165" fontId="5" fillId="4" borderId="24" xfId="0" applyNumberFormat="1" applyFont="1" applyFill="1" applyBorder="1" applyAlignment="1">
      <alignment horizontal="center" vertical="center"/>
    </xf>
    <xf numFmtId="165" fontId="5" fillId="4" borderId="46" xfId="0" applyNumberFormat="1" applyFont="1" applyFill="1" applyBorder="1" applyAlignment="1">
      <alignment horizontal="center" vertical="center"/>
    </xf>
    <xf numFmtId="165" fontId="5" fillId="4" borderId="47" xfId="0" applyNumberFormat="1" applyFont="1" applyFill="1" applyBorder="1" applyAlignment="1">
      <alignment horizontal="center" vertical="center"/>
    </xf>
    <xf numFmtId="9" fontId="5" fillId="5" borderId="6" xfId="0" applyNumberFormat="1" applyFont="1" applyFill="1" applyBorder="1" applyAlignment="1">
      <alignment horizontal="center" vertical="center"/>
    </xf>
    <xf numFmtId="9" fontId="5" fillId="5" borderId="33" xfId="0" applyNumberFormat="1" applyFont="1" applyFill="1" applyBorder="1" applyAlignment="1">
      <alignment horizontal="center" vertical="center"/>
    </xf>
    <xf numFmtId="4" fontId="5" fillId="4" borderId="6" xfId="0" applyNumberFormat="1" applyFont="1" applyFill="1" applyBorder="1" applyAlignment="1">
      <alignment horizontal="center" vertical="center"/>
    </xf>
    <xf numFmtId="4" fontId="5" fillId="4" borderId="33" xfId="0" applyNumberFormat="1" applyFont="1" applyFill="1" applyBorder="1" applyAlignment="1">
      <alignment horizontal="center" vertical="center"/>
    </xf>
    <xf numFmtId="9" fontId="5" fillId="5" borderId="9" xfId="0" applyNumberFormat="1" applyFont="1" applyFill="1" applyBorder="1" applyAlignment="1">
      <alignment horizontal="center" vertical="center" wrapText="1"/>
    </xf>
    <xf numFmtId="9" fontId="5" fillId="5" borderId="6" xfId="0" applyNumberFormat="1" applyFont="1" applyFill="1" applyBorder="1" applyAlignment="1">
      <alignment horizontal="center" vertical="center" wrapText="1"/>
    </xf>
    <xf numFmtId="9" fontId="5" fillId="5" borderId="33" xfId="0" applyNumberFormat="1"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4" fontId="5" fillId="4" borderId="6" xfId="0" applyNumberFormat="1" applyFont="1" applyFill="1" applyBorder="1" applyAlignment="1">
      <alignment horizontal="center" vertical="center" wrapText="1"/>
    </xf>
    <xf numFmtId="166" fontId="5" fillId="4" borderId="45" xfId="0" applyNumberFormat="1" applyFont="1" applyFill="1" applyBorder="1" applyAlignment="1">
      <alignment horizontal="center" vertical="center"/>
    </xf>
    <xf numFmtId="166" fontId="5" fillId="4" borderId="46" xfId="0" applyNumberFormat="1" applyFont="1" applyFill="1" applyBorder="1" applyAlignment="1">
      <alignment horizontal="center" vertical="center"/>
    </xf>
    <xf numFmtId="166" fontId="5" fillId="4" borderId="48" xfId="0" applyNumberFormat="1" applyFont="1" applyFill="1" applyBorder="1" applyAlignment="1">
      <alignment horizontal="center" vertical="center"/>
    </xf>
    <xf numFmtId="166" fontId="5" fillId="4" borderId="47" xfId="0" applyNumberFormat="1" applyFont="1" applyFill="1" applyBorder="1" applyAlignment="1">
      <alignment horizontal="center" vertical="center"/>
    </xf>
    <xf numFmtId="166" fontId="4" fillId="4" borderId="14" xfId="0" applyNumberFormat="1" applyFont="1" applyFill="1" applyBorder="1" applyAlignment="1">
      <alignment horizontal="center" vertical="center"/>
    </xf>
    <xf numFmtId="0" fontId="5" fillId="4" borderId="45"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166" fontId="4" fillId="4" borderId="9" xfId="0" applyNumberFormat="1" applyFont="1" applyFill="1" applyBorder="1" applyAlignment="1">
      <alignment horizontal="center" vertical="center" wrapText="1"/>
    </xf>
    <xf numFmtId="166" fontId="4" fillId="4" borderId="6" xfId="0" applyNumberFormat="1" applyFont="1" applyFill="1" applyBorder="1" applyAlignment="1">
      <alignment horizontal="center" vertical="center" wrapText="1"/>
    </xf>
    <xf numFmtId="166" fontId="4" fillId="4" borderId="33" xfId="0" applyNumberFormat="1" applyFont="1" applyFill="1" applyBorder="1" applyAlignment="1">
      <alignment horizontal="center" vertical="center" wrapText="1"/>
    </xf>
    <xf numFmtId="4" fontId="5" fillId="4" borderId="8" xfId="0" applyNumberFormat="1" applyFont="1" applyFill="1" applyBorder="1" applyAlignment="1">
      <alignment horizontal="center" vertical="center" wrapText="1"/>
    </xf>
    <xf numFmtId="4" fontId="5" fillId="4" borderId="31" xfId="0" applyNumberFormat="1" applyFont="1" applyFill="1" applyBorder="1" applyAlignment="1">
      <alignment horizontal="center" vertical="center" wrapText="1"/>
    </xf>
    <xf numFmtId="8" fontId="2" fillId="9" borderId="0" xfId="0" applyNumberFormat="1" applyFont="1" applyFill="1"/>
    <xf numFmtId="165" fontId="11" fillId="2" borderId="4" xfId="0" applyNumberFormat="1" applyFont="1" applyFill="1" applyBorder="1" applyAlignment="1">
      <alignment horizontal="left" vertical="center"/>
    </xf>
    <xf numFmtId="166" fontId="4" fillId="4" borderId="6" xfId="0" applyNumberFormat="1" applyFont="1" applyFill="1" applyBorder="1" applyAlignment="1">
      <alignment horizontal="center" vertical="center"/>
    </xf>
    <xf numFmtId="166" fontId="4" fillId="4" borderId="7" xfId="0" applyNumberFormat="1" applyFont="1" applyFill="1" applyBorder="1" applyAlignment="1">
      <alignment horizontal="center" vertical="center"/>
    </xf>
    <xf numFmtId="166" fontId="4" fillId="4" borderId="34" xfId="0" applyNumberFormat="1" applyFont="1" applyFill="1" applyBorder="1" applyAlignment="1">
      <alignment horizontal="center" vertical="center"/>
    </xf>
    <xf numFmtId="0" fontId="6" fillId="2" borderId="9" xfId="0" applyFont="1" applyFill="1" applyBorder="1" applyAlignment="1">
      <alignment vertical="center"/>
    </xf>
    <xf numFmtId="166" fontId="4" fillId="4" borderId="33" xfId="0" applyNumberFormat="1" applyFont="1" applyFill="1" applyBorder="1" applyAlignment="1">
      <alignment horizontal="center" vertical="center"/>
    </xf>
    <xf numFmtId="0" fontId="6" fillId="2" borderId="10" xfId="0" applyFont="1" applyFill="1" applyBorder="1" applyAlignment="1">
      <alignment vertical="center"/>
    </xf>
    <xf numFmtId="0" fontId="5" fillId="3" borderId="54" xfId="0" applyFont="1" applyFill="1" applyBorder="1" applyAlignment="1">
      <alignment horizontal="left" vertical="center" wrapText="1" indent="1"/>
    </xf>
    <xf numFmtId="0" fontId="6" fillId="2" borderId="53" xfId="0" applyFont="1" applyFill="1" applyBorder="1" applyAlignment="1">
      <alignment horizontal="left" vertical="center" indent="1"/>
    </xf>
    <xf numFmtId="0" fontId="4" fillId="4" borderId="6" xfId="0" applyFont="1" applyFill="1" applyBorder="1" applyAlignment="1">
      <alignment horizontal="center" vertical="center"/>
    </xf>
    <xf numFmtId="0" fontId="6" fillId="2" borderId="11" xfId="0" applyFont="1" applyFill="1" applyBorder="1" applyAlignment="1">
      <alignment horizontal="center" vertical="center"/>
    </xf>
    <xf numFmtId="0" fontId="4" fillId="3" borderId="7" xfId="0" applyFont="1" applyFill="1" applyBorder="1" applyAlignment="1">
      <alignment horizontal="left" vertical="center" wrapText="1" indent="1"/>
    </xf>
    <xf numFmtId="164" fontId="6" fillId="2" borderId="9"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cellXfs>
  <cellStyles count="2">
    <cellStyle name="Normal" xfId="0" builtinId="0"/>
    <cellStyle name="Per cent" xfId="1" builtinId="5"/>
  </cellStyles>
  <dxfs count="46">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00CCFF"/>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tint="0.34998626667073579"/>
      </font>
      <fill>
        <patternFill>
          <bgColor theme="1" tint="0.34998626667073579"/>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auto="1"/>
      </font>
      <fill>
        <patternFill patternType="none">
          <bgColor auto="1"/>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tint="0.34998626667073579"/>
      </font>
      <fill>
        <patternFill>
          <bgColor theme="1" tint="0.34998626667073579"/>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auto="1"/>
      </font>
      <fill>
        <patternFill patternType="none">
          <bgColor auto="1"/>
        </patternFill>
      </fill>
    </dxf>
    <dxf>
      <font>
        <color theme="1" tint="0.34998626667073579"/>
      </font>
      <fill>
        <patternFill>
          <bgColor theme="1" tint="0.34998626667073579"/>
        </patternFill>
      </fill>
    </dxf>
  </dxfs>
  <tableStyles count="0" defaultTableStyle="TableStyleMedium2" defaultPivotStyle="PivotStyleLight16"/>
  <colors>
    <mruColors>
      <color rgb="FFFF0066"/>
      <color rgb="FFFF7DB2"/>
      <color rgb="FFFEF7E8"/>
      <color rgb="FF00CCFF"/>
      <color rgb="FFCCFF33"/>
      <color rgb="FFFFFFFF"/>
      <color rgb="FFFDECCB"/>
      <color rgb="FFCAF105"/>
      <color rgb="FFCEFC7C"/>
      <color rgb="FFB6F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111/j.1365-2664.2007.01359.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1F8F7-B2DD-4369-8612-EAD85460BC50}">
  <dimension ref="B1:DB1048"/>
  <sheetViews>
    <sheetView showGridLines="0" tabSelected="1" zoomScale="85" zoomScaleNormal="85" workbookViewId="0">
      <pane xSplit="4" ySplit="6" topLeftCell="E112" activePane="bottomRight" state="frozen"/>
      <selection pane="topRight" activeCell="E1" sqref="E1"/>
      <selection pane="bottomLeft" activeCell="A6" sqref="A6"/>
      <selection pane="bottomRight" activeCell="H120" sqref="H120"/>
    </sheetView>
  </sheetViews>
  <sheetFormatPr defaultColWidth="9.140625" defaultRowHeight="15" outlineLevelRow="2" x14ac:dyDescent="0.25"/>
  <cols>
    <col min="1" max="1" width="3.42578125" style="140" customWidth="1"/>
    <col min="2" max="2" width="37.85546875" style="2" customWidth="1"/>
    <col min="3" max="3" width="38.28515625" style="1" customWidth="1"/>
    <col min="4" max="4" width="83.28515625" style="1" hidden="1" customWidth="1"/>
    <col min="5" max="5" width="28.42578125" style="2" customWidth="1"/>
    <col min="6" max="6" width="10.5703125" style="140" customWidth="1"/>
    <col min="7" max="7" width="14.140625" style="140" customWidth="1"/>
    <col min="8" max="42" width="10.85546875" style="140" customWidth="1"/>
    <col min="43" max="100" width="10.42578125" style="140" customWidth="1"/>
    <col min="101" max="104" width="11.7109375" style="140" customWidth="1"/>
    <col min="105" max="106" width="12.42578125" style="140" customWidth="1"/>
    <col min="107" max="16384" width="9.140625" style="140"/>
  </cols>
  <sheetData>
    <row r="1" spans="2:5" x14ac:dyDescent="0.25">
      <c r="B1" s="140"/>
      <c r="C1" s="141"/>
      <c r="D1" s="141"/>
      <c r="E1" s="140"/>
    </row>
    <row r="2" spans="2:5" ht="20.25" x14ac:dyDescent="0.3">
      <c r="B2" s="142" t="s">
        <v>361</v>
      </c>
      <c r="C2" s="141"/>
      <c r="D2" s="141"/>
      <c r="E2" s="140"/>
    </row>
    <row r="3" spans="2:5" ht="15.75" x14ac:dyDescent="0.25">
      <c r="B3" s="143" t="s">
        <v>0</v>
      </c>
      <c r="C3" s="141"/>
      <c r="D3" s="141"/>
      <c r="E3" s="140"/>
    </row>
    <row r="4" spans="2:5" ht="15.75" x14ac:dyDescent="0.25">
      <c r="B4" s="143" t="s">
        <v>905</v>
      </c>
      <c r="C4" s="141"/>
      <c r="D4" s="141"/>
      <c r="E4" s="140"/>
    </row>
    <row r="5" spans="2:5" ht="15.75" thickBot="1" x14ac:dyDescent="0.3">
      <c r="B5" s="140"/>
      <c r="C5" s="141"/>
      <c r="D5" s="141">
        <v>1</v>
      </c>
      <c r="E5" s="140"/>
    </row>
    <row r="6" spans="2:5" ht="54" customHeight="1" thickBot="1" x14ac:dyDescent="0.3">
      <c r="B6" s="10" t="s">
        <v>30</v>
      </c>
      <c r="C6" s="65" t="s">
        <v>54</v>
      </c>
      <c r="D6" s="4" t="s">
        <v>74</v>
      </c>
      <c r="E6" s="207" t="s">
        <v>149</v>
      </c>
    </row>
    <row r="7" spans="2:5" ht="23.25" customHeight="1" outlineLevel="1" thickBot="1" x14ac:dyDescent="0.3">
      <c r="B7" s="14"/>
      <c r="C7" s="66" t="s">
        <v>57</v>
      </c>
      <c r="D7" s="5" t="s">
        <v>69</v>
      </c>
      <c r="E7" s="200" t="s">
        <v>5</v>
      </c>
    </row>
    <row r="8" spans="2:5" ht="39" customHeight="1" outlineLevel="1" thickBot="1" x14ac:dyDescent="0.3">
      <c r="B8" s="14"/>
      <c r="C8" s="66" t="s">
        <v>113</v>
      </c>
      <c r="D8" s="5"/>
      <c r="E8" s="201" t="s">
        <v>335</v>
      </c>
    </row>
    <row r="9" spans="2:5" ht="33.75" customHeight="1" outlineLevel="1" thickBot="1" x14ac:dyDescent="0.3">
      <c r="B9" s="14"/>
      <c r="C9" s="66" t="s">
        <v>341</v>
      </c>
      <c r="D9" s="5" t="s">
        <v>176</v>
      </c>
      <c r="E9" s="262" t="s">
        <v>346</v>
      </c>
    </row>
    <row r="10" spans="2:5" ht="33.75" customHeight="1" outlineLevel="1" thickBot="1" x14ac:dyDescent="0.3">
      <c r="B10" s="14"/>
      <c r="C10" s="66" t="s">
        <v>114</v>
      </c>
      <c r="D10" s="5" t="s">
        <v>177</v>
      </c>
      <c r="E10" s="202" t="str">
        <f>_xlfn.XLOOKUP(E9,Database!$C$568:$C$573,Database!$E$568:$E$573)</f>
        <v># of Hectares (ha)</v>
      </c>
    </row>
    <row r="11" spans="2:5" ht="30.75" customHeight="1" outlineLevel="1" thickBot="1" x14ac:dyDescent="0.3">
      <c r="B11" s="18"/>
      <c r="C11" s="66" t="s">
        <v>135</v>
      </c>
      <c r="D11" s="5" t="s">
        <v>178</v>
      </c>
      <c r="E11" s="203">
        <v>1</v>
      </c>
    </row>
    <row r="12" spans="2:5" ht="30.75" customHeight="1" outlineLevel="1" thickBot="1" x14ac:dyDescent="0.3">
      <c r="B12" s="18"/>
      <c r="C12" s="66" t="s">
        <v>784</v>
      </c>
      <c r="D12" s="5"/>
      <c r="E12" s="203"/>
    </row>
    <row r="13" spans="2:5" ht="30.75" customHeight="1" outlineLevel="1" thickBot="1" x14ac:dyDescent="0.3">
      <c r="B13" s="18"/>
      <c r="C13" s="66" t="s">
        <v>794</v>
      </c>
      <c r="D13" s="5"/>
      <c r="E13" s="204">
        <f>IFERROR(_xlfn.XLOOKUP(E12,Database!$B$181:$B$560,Database!$C$181:$C$560),0)</f>
        <v>0</v>
      </c>
    </row>
    <row r="14" spans="2:5" ht="30.75" customHeight="1" outlineLevel="1" thickBot="1" x14ac:dyDescent="0.3">
      <c r="B14" s="18"/>
      <c r="C14" s="66" t="s">
        <v>379</v>
      </c>
      <c r="D14" s="5"/>
      <c r="E14" s="318">
        <v>3.5000000000000003E-2</v>
      </c>
    </row>
    <row r="15" spans="2:5" ht="30.75" customHeight="1" outlineLevel="1" thickBot="1" x14ac:dyDescent="0.3">
      <c r="B15" s="18"/>
      <c r="C15" s="66" t="s">
        <v>43</v>
      </c>
      <c r="D15" s="5" t="s">
        <v>70</v>
      </c>
      <c r="E15" s="205">
        <v>50</v>
      </c>
    </row>
    <row r="16" spans="2:5" ht="15.75" outlineLevel="1" thickBot="1" x14ac:dyDescent="0.3">
      <c r="B16" s="140"/>
      <c r="C16" s="141"/>
      <c r="D16" s="141"/>
      <c r="E16" s="140"/>
    </row>
    <row r="17" spans="2:5" ht="33" customHeight="1" outlineLevel="1" thickBot="1" x14ac:dyDescent="0.3">
      <c r="B17" s="85" t="s">
        <v>247</v>
      </c>
      <c r="C17" s="65" t="s">
        <v>4</v>
      </c>
      <c r="D17" s="4" t="s">
        <v>72</v>
      </c>
      <c r="E17" s="319" t="s">
        <v>350</v>
      </c>
    </row>
    <row r="18" spans="2:5" ht="38.25" customHeight="1" outlineLevel="1" thickBot="1" x14ac:dyDescent="0.3">
      <c r="B18" s="84" t="s">
        <v>246</v>
      </c>
      <c r="C18" s="66" t="s">
        <v>108</v>
      </c>
      <c r="D18" s="5" t="s">
        <v>73</v>
      </c>
      <c r="E18" s="155" t="str">
        <f>_xlfn.XLOOKUP(E17,Database!$B$65:$B$86,Database!$D$65:$D$86)</f>
        <v>Hectares created</v>
      </c>
    </row>
    <row r="19" spans="2:5" ht="38.25" customHeight="1" outlineLevel="1" thickBot="1" x14ac:dyDescent="0.3">
      <c r="B19" s="84"/>
      <c r="C19" s="66" t="s">
        <v>131</v>
      </c>
      <c r="D19" s="5"/>
      <c r="E19" s="160">
        <v>1</v>
      </c>
    </row>
    <row r="20" spans="2:5" ht="38.25" customHeight="1" outlineLevel="1" thickBot="1" x14ac:dyDescent="0.3">
      <c r="B20" s="84"/>
      <c r="C20" s="66" t="s">
        <v>1317</v>
      </c>
      <c r="D20" s="5" t="s">
        <v>1319</v>
      </c>
      <c r="E20" s="320">
        <v>0.1</v>
      </c>
    </row>
    <row r="21" spans="2:5" ht="43.5" customHeight="1" outlineLevel="1" thickBot="1" x14ac:dyDescent="0.3">
      <c r="B21" s="7"/>
      <c r="C21" s="66" t="s">
        <v>1318</v>
      </c>
      <c r="D21" s="5" t="s">
        <v>172</v>
      </c>
      <c r="E21" s="277">
        <f>E19*(1-E20)</f>
        <v>0.9</v>
      </c>
    </row>
    <row r="22" spans="2:5" ht="114.75" customHeight="1" outlineLevel="1" thickBot="1" x14ac:dyDescent="0.3">
      <c r="B22" s="8"/>
      <c r="C22" s="66" t="s">
        <v>116</v>
      </c>
      <c r="D22" s="5" t="s">
        <v>122</v>
      </c>
      <c r="E22" s="157" t="s">
        <v>1306</v>
      </c>
    </row>
    <row r="23" spans="2:5" ht="30.75" customHeight="1" outlineLevel="1" thickBot="1" x14ac:dyDescent="0.3">
      <c r="B23" s="8"/>
      <c r="C23" s="66" t="s">
        <v>204</v>
      </c>
      <c r="D23" s="5" t="s">
        <v>298</v>
      </c>
      <c r="E23" s="158"/>
    </row>
    <row r="24" spans="2:5" ht="30.75" customHeight="1" outlineLevel="1" thickBot="1" x14ac:dyDescent="0.3">
      <c r="B24" s="58"/>
      <c r="C24" s="65" t="s">
        <v>292</v>
      </c>
      <c r="D24" s="4" t="s">
        <v>299</v>
      </c>
      <c r="E24" s="161"/>
    </row>
    <row r="25" spans="2:5" ht="15.75" outlineLevel="1" thickBot="1" x14ac:dyDescent="0.3">
      <c r="B25" s="140"/>
      <c r="C25" s="141"/>
      <c r="D25" s="141"/>
      <c r="E25" s="140"/>
    </row>
    <row r="26" spans="2:5" ht="33.75" customHeight="1" outlineLevel="1" thickBot="1" x14ac:dyDescent="0.3">
      <c r="B26" s="85" t="s">
        <v>357</v>
      </c>
      <c r="C26" s="65" t="s">
        <v>358</v>
      </c>
      <c r="D26" s="88" t="s">
        <v>72</v>
      </c>
      <c r="E26" s="319" t="s">
        <v>68</v>
      </c>
    </row>
    <row r="27" spans="2:5" ht="36" customHeight="1" outlineLevel="1" thickBot="1" x14ac:dyDescent="0.3">
      <c r="B27" s="84" t="s">
        <v>327</v>
      </c>
      <c r="C27" s="66" t="s">
        <v>359</v>
      </c>
      <c r="D27" s="89" t="s">
        <v>73</v>
      </c>
      <c r="E27" s="155" t="str">
        <f>_xlfn.XLOOKUP(E26,Database!$B$65:$B$86,Database!$D$65:$D$86)</f>
        <v>tCO₂e removed</v>
      </c>
    </row>
    <row r="28" spans="2:5" ht="39.75" customHeight="1" outlineLevel="1" thickBot="1" x14ac:dyDescent="0.3">
      <c r="B28" s="84"/>
      <c r="C28" s="66" t="s">
        <v>131</v>
      </c>
      <c r="D28" s="89"/>
      <c r="E28" s="156">
        <v>250</v>
      </c>
    </row>
    <row r="29" spans="2:5" ht="36" customHeight="1" outlineLevel="1" thickBot="1" x14ac:dyDescent="0.3">
      <c r="B29" s="84"/>
      <c r="C29" s="66" t="s">
        <v>1317</v>
      </c>
      <c r="D29" s="89" t="s">
        <v>1319</v>
      </c>
      <c r="E29" s="320">
        <v>0.1</v>
      </c>
    </row>
    <row r="30" spans="2:5" ht="41.25" customHeight="1" outlineLevel="1" thickBot="1" x14ac:dyDescent="0.3">
      <c r="B30" s="8"/>
      <c r="C30" s="66" t="s">
        <v>1318</v>
      </c>
      <c r="D30" s="89" t="s">
        <v>173</v>
      </c>
      <c r="E30" s="277">
        <f>E28*(1-E29)</f>
        <v>225</v>
      </c>
    </row>
    <row r="31" spans="2:5" ht="60" customHeight="1" outlineLevel="1" thickBot="1" x14ac:dyDescent="0.3">
      <c r="B31" s="8"/>
      <c r="C31" s="66" t="s">
        <v>116</v>
      </c>
      <c r="D31" s="89" t="s">
        <v>122</v>
      </c>
      <c r="E31" s="157" t="s">
        <v>1307</v>
      </c>
    </row>
    <row r="32" spans="2:5" ht="27" customHeight="1" outlineLevel="1" thickBot="1" x14ac:dyDescent="0.3">
      <c r="B32" s="8"/>
      <c r="C32" s="66" t="s">
        <v>204</v>
      </c>
      <c r="D32" s="5" t="s">
        <v>298</v>
      </c>
      <c r="E32" s="158"/>
    </row>
    <row r="33" spans="2:5" ht="27" customHeight="1" outlineLevel="1" thickBot="1" x14ac:dyDescent="0.3">
      <c r="B33" s="58"/>
      <c r="C33" s="65" t="s">
        <v>292</v>
      </c>
      <c r="D33" s="4" t="s">
        <v>299</v>
      </c>
      <c r="E33" s="159"/>
    </row>
    <row r="34" spans="2:5" ht="15.75" outlineLevel="1" thickBot="1" x14ac:dyDescent="0.3">
      <c r="B34" s="140"/>
      <c r="C34" s="141"/>
      <c r="D34" s="141"/>
      <c r="E34" s="140"/>
    </row>
    <row r="35" spans="2:5" ht="32.25" customHeight="1" outlineLevel="2" thickBot="1" x14ac:dyDescent="0.3">
      <c r="B35" s="3" t="s">
        <v>40</v>
      </c>
      <c r="C35" s="4" t="s">
        <v>9</v>
      </c>
      <c r="D35" s="4" t="s">
        <v>75</v>
      </c>
      <c r="E35" s="198">
        <v>200</v>
      </c>
    </row>
    <row r="36" spans="2:5" ht="32.25" customHeight="1" outlineLevel="2" thickBot="1" x14ac:dyDescent="0.3">
      <c r="B36" s="24" t="s">
        <v>21</v>
      </c>
      <c r="C36" s="5" t="s">
        <v>374</v>
      </c>
      <c r="D36" s="5" t="s">
        <v>76</v>
      </c>
      <c r="E36" s="199">
        <v>10200</v>
      </c>
    </row>
    <row r="37" spans="2:5" ht="32.25" customHeight="1" outlineLevel="2" thickBot="1" x14ac:dyDescent="0.3">
      <c r="B37" s="42" t="s">
        <v>137</v>
      </c>
      <c r="C37" s="4" t="s">
        <v>1315</v>
      </c>
      <c r="D37" s="4" t="s">
        <v>77</v>
      </c>
      <c r="E37" s="199">
        <v>50</v>
      </c>
    </row>
    <row r="38" spans="2:5" ht="32.25" customHeight="1" outlineLevel="2" thickBot="1" x14ac:dyDescent="0.3">
      <c r="B38" s="42"/>
      <c r="C38" s="4" t="s">
        <v>1310</v>
      </c>
      <c r="D38" s="5" t="s">
        <v>1341</v>
      </c>
      <c r="E38" s="194">
        <v>10</v>
      </c>
    </row>
    <row r="39" spans="2:5" ht="32.25" customHeight="1" outlineLevel="2" thickBot="1" x14ac:dyDescent="0.3">
      <c r="B39" s="42"/>
      <c r="C39" s="5" t="s">
        <v>1320</v>
      </c>
      <c r="D39" s="5" t="s">
        <v>1328</v>
      </c>
      <c r="E39" s="178">
        <f>E15</f>
        <v>50</v>
      </c>
    </row>
    <row r="40" spans="2:5" ht="32.25" customHeight="1" outlineLevel="2" thickBot="1" x14ac:dyDescent="0.3">
      <c r="B40" s="3"/>
      <c r="C40" s="5" t="s">
        <v>1314</v>
      </c>
      <c r="D40" s="5" t="s">
        <v>78</v>
      </c>
      <c r="E40" s="196">
        <f>E37*E39</f>
        <v>2500</v>
      </c>
    </row>
    <row r="41" spans="2:5" ht="32.25" customHeight="1" outlineLevel="2" thickBot="1" x14ac:dyDescent="0.3">
      <c r="B41" s="3"/>
      <c r="C41" s="5" t="s">
        <v>1313</v>
      </c>
      <c r="D41" s="5" t="s">
        <v>1321</v>
      </c>
      <c r="E41" s="196">
        <f>E38*E39</f>
        <v>500</v>
      </c>
    </row>
    <row r="42" spans="2:5" ht="32.25" customHeight="1" outlineLevel="2" thickBot="1" x14ac:dyDescent="0.3">
      <c r="B42" s="10"/>
      <c r="C42" s="45" t="s">
        <v>2</v>
      </c>
      <c r="D42" s="45" t="s">
        <v>91</v>
      </c>
      <c r="E42" s="176">
        <f>E35+E36+E40+E41</f>
        <v>13400</v>
      </c>
    </row>
    <row r="43" spans="2:5" ht="15.75" outlineLevel="1" thickBot="1" x14ac:dyDescent="0.3">
      <c r="B43" s="140"/>
      <c r="C43" s="141"/>
      <c r="D43" s="141"/>
      <c r="E43" s="140"/>
    </row>
    <row r="44" spans="2:5" ht="39" customHeight="1" outlineLevel="2" thickBot="1" x14ac:dyDescent="0.3">
      <c r="B44" s="3" t="s">
        <v>23</v>
      </c>
      <c r="C44" s="4" t="s">
        <v>48</v>
      </c>
      <c r="D44" s="4" t="s">
        <v>124</v>
      </c>
      <c r="E44" s="193" t="str">
        <f>_xlfn.XLOOKUP(E9,Database!$C$568:$C$573,Database!$D$568:$D$573)</f>
        <v>Foregone income from farming</v>
      </c>
    </row>
    <row r="45" spans="2:5" ht="66" customHeight="1" outlineLevel="2" thickBot="1" x14ac:dyDescent="0.3">
      <c r="B45" s="42" t="s">
        <v>137</v>
      </c>
      <c r="C45" s="4" t="s">
        <v>320</v>
      </c>
      <c r="D45" s="4" t="s">
        <v>125</v>
      </c>
      <c r="E45" s="157" t="s">
        <v>138</v>
      </c>
    </row>
    <row r="46" spans="2:5" ht="55.5" customHeight="1" outlineLevel="2" thickBot="1" x14ac:dyDescent="0.3">
      <c r="B46" s="42"/>
      <c r="C46" s="4" t="s">
        <v>166</v>
      </c>
      <c r="D46" s="4" t="s">
        <v>174</v>
      </c>
      <c r="E46" s="194" t="s">
        <v>165</v>
      </c>
    </row>
    <row r="47" spans="2:5" ht="55.5" customHeight="1" outlineLevel="2" thickBot="1" x14ac:dyDescent="0.3">
      <c r="B47" s="42"/>
      <c r="C47" s="4" t="s">
        <v>167</v>
      </c>
      <c r="D47" s="4" t="s">
        <v>175</v>
      </c>
      <c r="E47" s="194"/>
    </row>
    <row r="48" spans="2:5" ht="26.25" outlineLevel="2" thickBot="1" x14ac:dyDescent="0.3">
      <c r="B48" s="11"/>
      <c r="C48" s="4" t="s">
        <v>49</v>
      </c>
      <c r="D48" s="4" t="s">
        <v>126</v>
      </c>
      <c r="E48" s="195" t="s">
        <v>898</v>
      </c>
    </row>
    <row r="49" spans="2:5" ht="30" customHeight="1" outlineLevel="2" thickBot="1" x14ac:dyDescent="0.3">
      <c r="B49" s="11"/>
      <c r="C49" s="4" t="s">
        <v>168</v>
      </c>
      <c r="D49" s="4" t="s">
        <v>127</v>
      </c>
      <c r="E49" s="196">
        <f>IFERROR(_xlfn.XLOOKUP(E48,Database!$D$581:$D$604,Database!$H$581:$H$604),0)</f>
        <v>245</v>
      </c>
    </row>
    <row r="50" spans="2:5" ht="30" customHeight="1" outlineLevel="2" thickBot="1" x14ac:dyDescent="0.3">
      <c r="B50" s="11"/>
      <c r="C50" s="4" t="s">
        <v>52</v>
      </c>
      <c r="D50" s="4" t="s">
        <v>128</v>
      </c>
      <c r="E50" s="196">
        <f>IF(E46=Database!$B$89,E49*E11,Calculator!E47*E11)</f>
        <v>245</v>
      </c>
    </row>
    <row r="51" spans="2:5" ht="30" customHeight="1" outlineLevel="2" thickBot="1" x14ac:dyDescent="0.3">
      <c r="B51" s="11"/>
      <c r="C51" s="4" t="s">
        <v>51</v>
      </c>
      <c r="D51" s="4" t="s">
        <v>129</v>
      </c>
      <c r="E51" s="196">
        <f>E50*E15</f>
        <v>12250</v>
      </c>
    </row>
    <row r="52" spans="2:5" ht="39" outlineLevel="2" thickBot="1" x14ac:dyDescent="0.3">
      <c r="B52" s="12"/>
      <c r="C52" s="4" t="s">
        <v>50</v>
      </c>
      <c r="D52" s="4" t="s">
        <v>92</v>
      </c>
      <c r="E52" s="197">
        <f>IFERROR(IF(E44=Database!$B$576,E51,0),0)</f>
        <v>12250</v>
      </c>
    </row>
    <row r="53" spans="2:5" ht="15.75" outlineLevel="1" thickBot="1" x14ac:dyDescent="0.3">
      <c r="B53" s="140"/>
      <c r="C53" s="141"/>
      <c r="D53" s="141"/>
      <c r="E53" s="140"/>
    </row>
    <row r="54" spans="2:5" ht="38.25" customHeight="1" outlineLevel="2" thickBot="1" x14ac:dyDescent="0.3">
      <c r="B54" s="3" t="s">
        <v>22</v>
      </c>
      <c r="C54" s="188" t="s">
        <v>244</v>
      </c>
      <c r="D54" s="189" t="s">
        <v>245</v>
      </c>
      <c r="E54" s="190">
        <v>15</v>
      </c>
    </row>
    <row r="55" spans="2:5" ht="39" outlineLevel="2" thickBot="1" x14ac:dyDescent="0.3">
      <c r="B55" s="3"/>
      <c r="C55" s="46" t="s">
        <v>38</v>
      </c>
      <c r="D55" s="50" t="s">
        <v>79</v>
      </c>
      <c r="E55" s="191">
        <f>_xlfn.XLOOKUP(E54,Database!$B$614:$B$625,Database!$E$614:$E$625)</f>
        <v>5.7000000000000002E-2</v>
      </c>
    </row>
    <row r="56" spans="2:5" ht="35.25" customHeight="1" outlineLevel="2" thickBot="1" x14ac:dyDescent="0.3">
      <c r="B56" s="10"/>
      <c r="C56" s="46" t="s">
        <v>371</v>
      </c>
      <c r="D56" s="50" t="s">
        <v>143</v>
      </c>
      <c r="E56" s="191">
        <f>Database!$B$628</f>
        <v>0</v>
      </c>
    </row>
    <row r="57" spans="2:5" ht="35.25" customHeight="1" outlineLevel="2" thickBot="1" x14ac:dyDescent="0.3">
      <c r="B57" s="18"/>
      <c r="C57" s="47" t="s">
        <v>401</v>
      </c>
      <c r="D57" s="51" t="s">
        <v>150</v>
      </c>
      <c r="E57" s="192" t="s">
        <v>152</v>
      </c>
    </row>
    <row r="58" spans="2:5" ht="15.75" outlineLevel="1" thickBot="1" x14ac:dyDescent="0.3">
      <c r="B58" s="140"/>
      <c r="C58" s="141"/>
      <c r="D58" s="141"/>
      <c r="E58" s="140"/>
    </row>
    <row r="59" spans="2:5" ht="29.25" customHeight="1" outlineLevel="2" thickBot="1" x14ac:dyDescent="0.3">
      <c r="B59" s="3" t="s">
        <v>31</v>
      </c>
      <c r="C59" s="4" t="s">
        <v>26</v>
      </c>
      <c r="D59" s="4" t="s">
        <v>80</v>
      </c>
      <c r="E59" s="251" t="s">
        <v>1113</v>
      </c>
    </row>
    <row r="60" spans="2:5" ht="29.25" customHeight="1" outlineLevel="2" thickBot="1" x14ac:dyDescent="0.3">
      <c r="B60" s="3" t="s">
        <v>1170</v>
      </c>
      <c r="C60" s="5" t="s">
        <v>1161</v>
      </c>
      <c r="D60" s="5"/>
      <c r="E60" s="252"/>
    </row>
    <row r="61" spans="2:5" ht="31.5" customHeight="1" outlineLevel="2" thickBot="1" x14ac:dyDescent="0.3">
      <c r="B61" s="3"/>
      <c r="C61" s="5" t="s">
        <v>27</v>
      </c>
      <c r="D61" s="5" t="s">
        <v>81</v>
      </c>
      <c r="E61" s="252" t="s">
        <v>1113</v>
      </c>
    </row>
    <row r="62" spans="2:5" ht="31.5" customHeight="1" outlineLevel="2" thickBot="1" x14ac:dyDescent="0.3">
      <c r="B62" s="3"/>
      <c r="C62" s="5" t="s">
        <v>1160</v>
      </c>
      <c r="D62" s="5"/>
      <c r="E62" s="252"/>
    </row>
    <row r="63" spans="2:5" ht="26.25" outlineLevel="2" thickBot="1" x14ac:dyDescent="0.3">
      <c r="B63" s="3"/>
      <c r="C63" s="5" t="s">
        <v>1163</v>
      </c>
      <c r="D63" s="5" t="s">
        <v>82</v>
      </c>
      <c r="E63" s="252" t="s">
        <v>1113</v>
      </c>
    </row>
    <row r="64" spans="2:5" ht="26.25" customHeight="1" outlineLevel="2" thickBot="1" x14ac:dyDescent="0.3">
      <c r="B64" s="3"/>
      <c r="C64" s="5" t="s">
        <v>1159</v>
      </c>
      <c r="D64" s="5"/>
      <c r="E64" s="252"/>
    </row>
    <row r="65" spans="2:5" ht="26.25" customHeight="1" outlineLevel="2" thickBot="1" x14ac:dyDescent="0.3">
      <c r="B65" s="3"/>
      <c r="C65" s="5" t="s">
        <v>1311</v>
      </c>
      <c r="D65" s="5" t="s">
        <v>1322</v>
      </c>
      <c r="E65" s="252" t="s">
        <v>1113</v>
      </c>
    </row>
    <row r="66" spans="2:5" ht="26.25" outlineLevel="2" thickBot="1" x14ac:dyDescent="0.3">
      <c r="B66" s="10"/>
      <c r="C66" s="5" t="s">
        <v>28</v>
      </c>
      <c r="D66" s="5" t="s">
        <v>83</v>
      </c>
      <c r="E66" s="252" t="s">
        <v>25</v>
      </c>
    </row>
    <row r="67" spans="2:5" ht="25.5" customHeight="1" outlineLevel="2" thickBot="1" x14ac:dyDescent="0.3">
      <c r="B67" s="18"/>
      <c r="C67" s="5" t="s">
        <v>1162</v>
      </c>
      <c r="D67" s="5"/>
      <c r="E67" s="253"/>
    </row>
    <row r="68" spans="2:5" ht="15.75" outlineLevel="2" thickBot="1" x14ac:dyDescent="0.3">
      <c r="B68" s="140"/>
      <c r="C68" s="140"/>
      <c r="D68" s="140"/>
      <c r="E68" s="140"/>
    </row>
    <row r="69" spans="2:5" ht="30.75" customHeight="1" outlineLevel="2" thickBot="1" x14ac:dyDescent="0.3">
      <c r="B69" s="3" t="s">
        <v>1164</v>
      </c>
      <c r="C69" s="65" t="s">
        <v>1165</v>
      </c>
      <c r="D69" s="4" t="s">
        <v>71</v>
      </c>
      <c r="E69" s="167" t="str">
        <f>IFERROR(_xlfn.XLOOKUP(E60,Database!$B$44:$B$62,Database!$C$44:$C$62),"")</f>
        <v/>
      </c>
    </row>
    <row r="70" spans="2:5" ht="24.75" customHeight="1" outlineLevel="2" thickBot="1" x14ac:dyDescent="0.3">
      <c r="B70" s="8"/>
      <c r="C70" s="66" t="s">
        <v>1166</v>
      </c>
      <c r="D70" s="5"/>
      <c r="E70" s="155" t="str">
        <f>IFERROR(_xlfn.XLOOKUP(E62,Database!$B$44:$B$62,Database!$C$44:$C$62),"")</f>
        <v/>
      </c>
    </row>
    <row r="71" spans="2:5" ht="25.5" customHeight="1" outlineLevel="2" thickBot="1" x14ac:dyDescent="0.3">
      <c r="B71" s="8"/>
      <c r="C71" s="66" t="s">
        <v>1171</v>
      </c>
      <c r="D71" s="5"/>
      <c r="E71" s="155" t="str">
        <f>IFERROR(_xlfn.XLOOKUP(E64,Database!$B$44:$B$62,Database!$C$44:$C$62),"")</f>
        <v/>
      </c>
    </row>
    <row r="72" spans="2:5" ht="25.5" customHeight="1" outlineLevel="2" thickBot="1" x14ac:dyDescent="0.3">
      <c r="B72" s="8"/>
      <c r="C72" s="66" t="s">
        <v>1312</v>
      </c>
      <c r="D72" s="5" t="s">
        <v>1323</v>
      </c>
      <c r="E72" s="155" t="s">
        <v>787</v>
      </c>
    </row>
    <row r="73" spans="2:5" ht="25.5" customHeight="1" outlineLevel="2" thickBot="1" x14ac:dyDescent="0.3">
      <c r="B73" s="8"/>
      <c r="C73" s="66" t="s">
        <v>1167</v>
      </c>
      <c r="D73" s="5"/>
      <c r="E73" s="250" t="str">
        <f>IFERROR(_xlfn.XLOOKUP(E67,Database!$B$44:$B$62,Database!$C$44:$C$62),"")</f>
        <v/>
      </c>
    </row>
    <row r="74" spans="2:5" outlineLevel="2" x14ac:dyDescent="0.25">
      <c r="B74" s="140"/>
      <c r="C74" s="140"/>
      <c r="D74" s="140"/>
      <c r="E74" s="140"/>
    </row>
    <row r="75" spans="2:5" ht="15.75" outlineLevel="2" thickBot="1" x14ac:dyDescent="0.3">
      <c r="B75" s="146" t="s">
        <v>153</v>
      </c>
      <c r="C75" s="145"/>
      <c r="D75" s="145"/>
      <c r="E75" s="147" t="s">
        <v>153</v>
      </c>
    </row>
    <row r="76" spans="2:5" ht="29.25" customHeight="1" outlineLevel="2" thickBot="1" x14ac:dyDescent="0.3">
      <c r="B76" s="3" t="s">
        <v>32</v>
      </c>
      <c r="C76" s="4" t="s">
        <v>33</v>
      </c>
      <c r="D76" s="4" t="s">
        <v>84</v>
      </c>
      <c r="E76" s="185" cm="1">
        <f t="array" ref="E76">IFERROR(_xlfn.IFS(E59=Database!$B$607,E$35*((1+E$56)^E$54-1),E59=Database!$B$608,E$35*((1+E$55)^E$54-1),E59=Database!$B$609,0,E59=Database!$B$611,0,E59=Database!$B$610,0),0)</f>
        <v>259.36172420952192</v>
      </c>
    </row>
    <row r="77" spans="2:5" ht="29.25" customHeight="1" outlineLevel="2" thickBot="1" x14ac:dyDescent="0.3">
      <c r="B77" s="24" t="s">
        <v>120</v>
      </c>
      <c r="C77" s="4" t="s">
        <v>34</v>
      </c>
      <c r="D77" s="4" t="s">
        <v>85</v>
      </c>
      <c r="E77" s="186" cm="1">
        <f t="array" ref="E77">IFERROR(_xlfn.IFS(E61=Database!$B$607,E$36*((1+E$56)^E$54-1),E61=Database!$B$608,E$36*((1+E$55)^E$54-1),E61=Database!$B$609,0,E61=Database!$B$611,0,E61=Database!$B$610,0),0)</f>
        <v>13227.447934685619</v>
      </c>
    </row>
    <row r="78" spans="2:5" ht="29.25" customHeight="1" outlineLevel="2" thickBot="1" x14ac:dyDescent="0.3">
      <c r="B78" s="42" t="s">
        <v>137</v>
      </c>
      <c r="C78" s="4" t="s">
        <v>35</v>
      </c>
      <c r="D78" s="4" t="s">
        <v>86</v>
      </c>
      <c r="E78" s="186" cm="1">
        <f t="array" ref="E78">IFERROR(
   _xlfn.IFS(
      E63=Database!$B$607,
         IF(E$56=0, 0, E$37*((((1+E$56)^E$54-1)/E$56)-E$54)),
      E63=Database!$B$608,
         IF(E$55=0, 0, E$37*((((1+E$55)^E$54-1)/E$55)-E$54)),
      E63=Database!$B$609, 0,
      E63=Database!$B$610, 0,
      E63=Database!$B$611, 0
   ),
   0
)</f>
        <v>387.5514219715875</v>
      </c>
    </row>
    <row r="79" spans="2:5" ht="29.25" customHeight="1" outlineLevel="2" thickBot="1" x14ac:dyDescent="0.3">
      <c r="B79" s="42"/>
      <c r="C79" s="4" t="s">
        <v>1316</v>
      </c>
      <c r="D79" s="4" t="s">
        <v>1324</v>
      </c>
      <c r="E79" s="186" cm="1">
        <f t="array" ref="E79">IFERROR(
   _xlfn.IFS(
      E65=Database!$B$607,
         IF(E$56=0, 0, E$38*((((1+E$56)^E$54-1)/E$56)-E$54)),
      E65=Database!$B$608,
         IF(E$55=0, 0, E$38*((((1+E$55)^E$54-1)/E$55)-E$54)),
      E65=Database!$B$609, 0,
      E65=Database!$B$610, 0,
      E65=Database!$B$611, 0
   ),
   0
)</f>
        <v>77.510284394317495</v>
      </c>
    </row>
    <row r="80" spans="2:5" ht="29.25" customHeight="1" outlineLevel="2" thickBot="1" x14ac:dyDescent="0.3">
      <c r="B80" s="3"/>
      <c r="C80" s="4" t="s">
        <v>36</v>
      </c>
      <c r="D80" s="4" t="s">
        <v>87</v>
      </c>
      <c r="E80" s="186" cm="1">
        <f t="array" ref="E80">IFERROR(
   IF(E$44=Database!$B$576,
      _xlfn.IFS(
         E66=Database!$B$607,
            IF(E$56=0, 0, E$50*((((1+E$56)^E$54-1)/E$56)-E$54)),
         E66=Database!$B$608,
            IF(E$55=0, 0, E$50*((((1+E$55)^E$54-1)/E$55)-E$54)),
         E66=Database!$B$609, 0,
         E66=Database!$B$610, 0,
         E66=Database!$B$611, 0
      ),
      0
   ),
   0
)</f>
        <v>0</v>
      </c>
    </row>
    <row r="81" spans="2:5" ht="29.25" customHeight="1" outlineLevel="2" thickBot="1" x14ac:dyDescent="0.3">
      <c r="B81" s="10"/>
      <c r="C81" s="43" t="s">
        <v>37</v>
      </c>
      <c r="D81" s="43" t="s">
        <v>88</v>
      </c>
      <c r="E81" s="187">
        <f>SUM(E76:E80)</f>
        <v>13951.871365261046</v>
      </c>
    </row>
    <row r="82" spans="2:5" outlineLevel="2" x14ac:dyDescent="0.25">
      <c r="B82" s="140"/>
      <c r="C82" s="140"/>
      <c r="D82" s="140"/>
      <c r="E82" s="140"/>
    </row>
    <row r="83" spans="2:5" ht="15.75" outlineLevel="2" thickBot="1" x14ac:dyDescent="0.3">
      <c r="B83" s="148" t="s">
        <v>400</v>
      </c>
      <c r="C83" s="145"/>
      <c r="D83" s="145"/>
      <c r="E83" s="147" t="s">
        <v>400</v>
      </c>
    </row>
    <row r="84" spans="2:5" ht="26.25" outlineLevel="2" thickBot="1" x14ac:dyDescent="0.3">
      <c r="B84" s="3" t="s">
        <v>32</v>
      </c>
      <c r="C84" s="4" t="s">
        <v>33</v>
      </c>
      <c r="D84" s="4" t="s">
        <v>84</v>
      </c>
      <c r="E84" s="185" cm="1">
        <f t="array" ref="E84">IFERROR(
   _xlfn.IFS(
      E59=Database!$B$607,
         IF(E$56=0, 0, E$35*(E$56*E$54/(1-(1+E$56)^-E$54)-1)),
      E59=Database!$B$608,
         IF(E$55=0, 0, E$35*(E$55*E$54/(1-(1+E$55)^-E$54)-1)),
      E59=Database!$B$609, 0,
      E59=Database!$B$610, 0,
      E59=Database!$B$611, 0
   ),
   0
)</f>
        <v>102.86217088984179</v>
      </c>
    </row>
    <row r="85" spans="2:5" ht="26.25" outlineLevel="2" thickBot="1" x14ac:dyDescent="0.3">
      <c r="B85" s="24" t="s">
        <v>120</v>
      </c>
      <c r="C85" s="4" t="s">
        <v>34</v>
      </c>
      <c r="D85" s="4" t="s">
        <v>85</v>
      </c>
      <c r="E85" s="186" cm="1">
        <f t="array" ref="E85">IFERROR(
   _xlfn.IFS(
      E61=Database!$B$607,
         IF(E$56=0, 0, E$36*(E$56*E$54/(1-(1+E$56)^-E$54)-1)),
      E61=Database!$B$608,
         IF(E$55=0, 0, E$36*(E$55*E$54/(1-(1+E$55)^-E$54)-1)),
      E61=Database!$B$609, 0,
      E61=Database!$B$610, 0,
      E61=Database!$B$611, 0
   ),
   0
)</f>
        <v>5245.9707153819318</v>
      </c>
    </row>
    <row r="86" spans="2:5" ht="18.75" customHeight="1" outlineLevel="2" thickBot="1" x14ac:dyDescent="0.3">
      <c r="B86" s="42" t="s">
        <v>137</v>
      </c>
      <c r="C86" s="4" t="s">
        <v>35</v>
      </c>
      <c r="D86" s="4" t="s">
        <v>86</v>
      </c>
      <c r="E86" s="186" cm="1">
        <f t="array" ref="E86">IFERROR(
   _xlfn.IFS(
      E63=Database!$B$607,
         IF(E$56=0, 0,
            SUMPRODUCT(
               E$37
               * (E$56*(E$54-_xlfn.SEQUENCE(E$54)+1)
                  /(1-(1+E$56)^-(E$54-_xlfn.SEQUENCE(E$54)+1))
                  -1)
            )
         ),
      E63=Database!$B$608,
         IF(E$55=0, 0,
            SUMPRODUCT(
               E$37
               * (E$55*(E$54-_xlfn.SEQUENCE(E$54)+1)
                  /(1-(1+E$55)^-(E$54-_xlfn.SEQUENCE(E$54)+1))
                  -1)
            )
         ),
      E63=Database!$B$609, 0,
      E63=Database!$B$610, 0,
      E63=Database!$B$611, 0
   ),
   0
)</f>
        <v>208.38429090528226</v>
      </c>
    </row>
    <row r="87" spans="2:5" ht="18.75" customHeight="1" outlineLevel="2" thickBot="1" x14ac:dyDescent="0.3">
      <c r="B87" s="42"/>
      <c r="C87" s="4" t="s">
        <v>1316</v>
      </c>
      <c r="D87" s="4" t="s">
        <v>1324</v>
      </c>
      <c r="E87" s="186" cm="1">
        <f t="array" ref="E87">IFERROR(
   _xlfn.IFS(
      E65=Database!$B$607,
         IF(E$56=0, 0,
            SUMPRODUCT(
               E$38
               * (E$56*(E$54-_xlfn.SEQUENCE(E$54)+1)
                  /(1-(1+E$56)^-(E$54-_xlfn.SEQUENCE(E$54)+1))
                  -1)
            )
         ),
      E65=Database!$B$608,
         IF(E$55=0, 0,
            SUMPRODUCT(
               E$38
               * (E$55*(E$54-_xlfn.SEQUENCE(E$54)+1)
                  /(1-(1+E$55)^-(E$54-_xlfn.SEQUENCE(E$54)+1))
                  -1)
            )
         ),
      E65=Database!$B$609, 0,
      E65=Database!$B$610, 0,
      E65=Database!$B$611, 0
   ),
   0
)</f>
        <v>41.676858181056453</v>
      </c>
    </row>
    <row r="88" spans="2:5" ht="20.25" customHeight="1" outlineLevel="2" thickBot="1" x14ac:dyDescent="0.3">
      <c r="B88" s="3"/>
      <c r="C88" s="4" t="s">
        <v>36</v>
      </c>
      <c r="D88" s="4" t="s">
        <v>87</v>
      </c>
      <c r="E88" s="186" cm="1">
        <f t="array" ref="E88">IFERROR(
   IF(E$44=Database!$B$576,
      _xlfn.IFS(
         E66=Database!$B$607,
            IF(E$56=0, 0,
               SUMPRODUCT(
                  E$50
                  * (E$56*(E$54-_xlfn.SEQUENCE(E$54)+1)
                     /(1-(1+E$56)^-(E$54-_xlfn.SEQUENCE(E$54)+1))
                     -1)
               )
            ),
         E66=Database!$B$608,
            IF(E$55=0, 0,
               SUMPRODUCT(
                  E$50
                  * (E$55*(E$54-_xlfn.SEQUENCE(E$54)+1)
                     /(1-(1+E$55)^-(E$54-_xlfn.SEQUENCE(E$54)+1))
                     -1)
               )
            ),
         E66=Database!$B$609, 0,
         E66=Database!$B$610, 0,
         E66=Database!$B$611, 0
      ),
      0
   ),
   0
)</f>
        <v>0</v>
      </c>
    </row>
    <row r="89" spans="2:5" ht="26.25" outlineLevel="2" thickBot="1" x14ac:dyDescent="0.3">
      <c r="B89" s="10"/>
      <c r="C89" s="43" t="s">
        <v>37</v>
      </c>
      <c r="D89" s="43" t="s">
        <v>88</v>
      </c>
      <c r="E89" s="187">
        <f>SUM(E84:E88)</f>
        <v>5598.894035358112</v>
      </c>
    </row>
    <row r="90" spans="2:5" ht="15.75" outlineLevel="2" thickBot="1" x14ac:dyDescent="0.3">
      <c r="B90" s="9"/>
      <c r="C90" s="9"/>
      <c r="D90" s="9"/>
      <c r="E90" s="9"/>
    </row>
    <row r="91" spans="2:5" ht="26.25" outlineLevel="2" thickBot="1" x14ac:dyDescent="0.3">
      <c r="B91" s="3" t="s">
        <v>39</v>
      </c>
      <c r="C91" s="65" t="s">
        <v>145</v>
      </c>
      <c r="D91" s="90" t="s">
        <v>89</v>
      </c>
      <c r="E91" s="184">
        <f>E42</f>
        <v>13400</v>
      </c>
    </row>
    <row r="92" spans="2:5" ht="26.25" outlineLevel="2" thickBot="1" x14ac:dyDescent="0.3">
      <c r="B92" s="3"/>
      <c r="C92" s="5" t="s">
        <v>146</v>
      </c>
      <c r="D92" s="50" t="s">
        <v>89</v>
      </c>
      <c r="E92" s="181">
        <f>E52</f>
        <v>12250</v>
      </c>
    </row>
    <row r="93" spans="2:5" ht="26.25" outlineLevel="2" thickBot="1" x14ac:dyDescent="0.3">
      <c r="B93" s="3"/>
      <c r="C93" s="5" t="s">
        <v>147</v>
      </c>
      <c r="D93" s="50" t="s">
        <v>89</v>
      </c>
      <c r="E93" s="181">
        <f>IF(E57=Database!$B$631,Calculator!E81,Calculator!E89)</f>
        <v>13951.871365261046</v>
      </c>
    </row>
    <row r="94" spans="2:5" ht="21.75" customHeight="1" outlineLevel="2" thickBot="1" x14ac:dyDescent="0.3">
      <c r="B94" s="18"/>
      <c r="C94" s="5" t="s">
        <v>148</v>
      </c>
      <c r="D94" s="51"/>
      <c r="E94" s="206">
        <f t="shared" ref="E94" si="0">SUM(E91:E93)</f>
        <v>39601.871365261046</v>
      </c>
    </row>
    <row r="95" spans="2:5" ht="15.75" outlineLevel="2" thickBot="1" x14ac:dyDescent="0.3">
      <c r="B95" s="140"/>
      <c r="C95" s="140"/>
      <c r="D95" s="140"/>
      <c r="E95" s="140"/>
    </row>
    <row r="96" spans="2:5" ht="24" customHeight="1" outlineLevel="2" thickBot="1" x14ac:dyDescent="0.3">
      <c r="B96" s="3" t="s">
        <v>39</v>
      </c>
      <c r="C96" s="65" t="s">
        <v>148</v>
      </c>
      <c r="D96" s="4" t="s">
        <v>89</v>
      </c>
      <c r="E96" s="180">
        <f t="shared" ref="E96" si="1">E94</f>
        <v>39601.871365261046</v>
      </c>
    </row>
    <row r="97" spans="2:5" ht="36" customHeight="1" outlineLevel="2" thickBot="1" x14ac:dyDescent="0.3">
      <c r="B97" s="3"/>
      <c r="C97" s="5" t="str">
        <f>C18</f>
        <v>Primary Environmental outcome units</v>
      </c>
      <c r="D97" s="5" t="str">
        <f>D18</f>
        <v>Unit for measuring the environmental outcome..</v>
      </c>
      <c r="E97" s="181" t="str">
        <f>E18</f>
        <v>Hectares created</v>
      </c>
    </row>
    <row r="98" spans="2:5" ht="42" customHeight="1" outlineLevel="2" thickBot="1" x14ac:dyDescent="0.3">
      <c r="B98" s="13"/>
      <c r="C98" s="5" t="s">
        <v>1356</v>
      </c>
      <c r="D98" s="5" t="s">
        <v>90</v>
      </c>
      <c r="E98" s="182">
        <f>IFERROR(E96/E21,)</f>
        <v>44002.079294734496</v>
      </c>
    </row>
    <row r="99" spans="2:5" ht="40.5" customHeight="1" outlineLevel="2" thickBot="1" x14ac:dyDescent="0.3">
      <c r="B99" s="58"/>
      <c r="C99" s="5" t="str">
        <f>C27</f>
        <v>Co-Benefit Outcome units</v>
      </c>
      <c r="D99" s="5" t="str">
        <f>D27</f>
        <v>Unit for measuring the environmental outcome..</v>
      </c>
      <c r="E99" s="183" t="str">
        <f>E27</f>
        <v>tCO₂e removed</v>
      </c>
    </row>
    <row r="100" spans="2:5" ht="15.75" outlineLevel="2" thickBot="1" x14ac:dyDescent="0.3">
      <c r="B100" s="140"/>
      <c r="C100" s="140"/>
      <c r="D100" s="140"/>
      <c r="E100" s="140"/>
    </row>
    <row r="101" spans="2:5" ht="20.25" customHeight="1" outlineLevel="2" thickBot="1" x14ac:dyDescent="0.3">
      <c r="B101" s="8" t="s">
        <v>229</v>
      </c>
      <c r="C101" s="65" t="s">
        <v>230</v>
      </c>
      <c r="D101" s="4" t="s">
        <v>304</v>
      </c>
      <c r="E101" s="177">
        <f>E15</f>
        <v>50</v>
      </c>
    </row>
    <row r="102" spans="2:5" ht="20.25" customHeight="1" outlineLevel="2" thickBot="1" x14ac:dyDescent="0.3">
      <c r="B102" s="82">
        <v>30</v>
      </c>
      <c r="C102" s="66" t="s">
        <v>315</v>
      </c>
      <c r="D102" s="5" t="s">
        <v>305</v>
      </c>
      <c r="E102" s="178">
        <f>$B$102</f>
        <v>30</v>
      </c>
    </row>
    <row r="103" spans="2:5" ht="20.25" customHeight="1" outlineLevel="2" thickBot="1" x14ac:dyDescent="0.3">
      <c r="B103" s="58"/>
      <c r="C103" s="66" t="s">
        <v>231</v>
      </c>
      <c r="D103" s="5" t="s">
        <v>1342</v>
      </c>
      <c r="E103" s="179">
        <f>E102/E101-1</f>
        <v>-0.4</v>
      </c>
    </row>
    <row r="104" spans="2:5" ht="20.25" customHeight="1" outlineLevel="2" thickBot="1" x14ac:dyDescent="0.3">
      <c r="B104" s="58"/>
      <c r="C104" s="66" t="s">
        <v>238</v>
      </c>
      <c r="D104" s="5" t="s">
        <v>306</v>
      </c>
      <c r="E104" s="179" t="str" cm="1">
        <f t="array" ref="E104">_xlfn.IFS(E103=0,Database!$B$95,E103&lt;0,Database!$B$94,E103&gt;0,Database!$B$93)</f>
        <v>Truncated</v>
      </c>
    </row>
    <row r="105" spans="2:5" ht="27" customHeight="1" outlineLevel="2" thickBot="1" x14ac:dyDescent="0.3">
      <c r="B105" s="58"/>
      <c r="C105" s="66" t="s">
        <v>297</v>
      </c>
      <c r="D105" s="5" t="s">
        <v>307</v>
      </c>
      <c r="E105" s="179" t="s">
        <v>164</v>
      </c>
    </row>
    <row r="106" spans="2:5" ht="27" customHeight="1" outlineLevel="2" thickBot="1" x14ac:dyDescent="0.3">
      <c r="B106" s="69" t="s">
        <v>232</v>
      </c>
      <c r="C106" s="66" t="s">
        <v>240</v>
      </c>
      <c r="D106" s="5" t="s">
        <v>308</v>
      </c>
      <c r="E106" s="179" t="s">
        <v>164</v>
      </c>
    </row>
    <row r="107" spans="2:5" ht="27" customHeight="1" outlineLevel="2" thickBot="1" x14ac:dyDescent="0.3">
      <c r="B107" s="58"/>
      <c r="C107" s="66" t="s">
        <v>241</v>
      </c>
      <c r="D107" s="5" t="s">
        <v>309</v>
      </c>
      <c r="E107" s="179" t="s">
        <v>165</v>
      </c>
    </row>
    <row r="108" spans="2:5" ht="27" customHeight="1" outlineLevel="2" thickBot="1" x14ac:dyDescent="0.3">
      <c r="B108" s="58"/>
      <c r="C108" s="66" t="s">
        <v>386</v>
      </c>
      <c r="D108" s="5"/>
      <c r="E108" s="178">
        <f>IF(E107=Database!$B$89,Calculator!$B$102,Calculator!$E$39)</f>
        <v>30</v>
      </c>
    </row>
    <row r="109" spans="2:5" ht="27" customHeight="1" outlineLevel="2" thickBot="1" x14ac:dyDescent="0.3">
      <c r="B109" s="58"/>
      <c r="C109" s="66" t="s">
        <v>242</v>
      </c>
      <c r="D109" s="5" t="s">
        <v>310</v>
      </c>
      <c r="E109" s="179" t="s">
        <v>165</v>
      </c>
    </row>
    <row r="110" spans="2:5" ht="27" customHeight="1" outlineLevel="2" thickBot="1" x14ac:dyDescent="0.3">
      <c r="B110" s="58"/>
      <c r="C110" s="66" t="s">
        <v>243</v>
      </c>
      <c r="D110" s="5" t="s">
        <v>311</v>
      </c>
      <c r="E110" s="179" t="s">
        <v>164</v>
      </c>
    </row>
    <row r="111" spans="2:5" ht="27" customHeight="1" outlineLevel="2" thickBot="1" x14ac:dyDescent="0.3">
      <c r="B111" s="58"/>
      <c r="C111" s="66" t="s">
        <v>387</v>
      </c>
      <c r="D111" s="5"/>
      <c r="E111" s="178">
        <f>IF(E110=Database!$B$89,Calculator!$B$102,Calculator!$E$54)</f>
        <v>15</v>
      </c>
    </row>
    <row r="112" spans="2:5" ht="31.5" customHeight="1" outlineLevel="2" thickBot="1" x14ac:dyDescent="0.3">
      <c r="B112" s="58"/>
      <c r="C112" s="66" t="s">
        <v>1343</v>
      </c>
      <c r="D112" s="5" t="s">
        <v>1344</v>
      </c>
      <c r="E112" s="176">
        <f>IF(E105=Database!$B$89,E35*(E103+1),E35)+IF(E106=Database!$B$89,E36*(E103+1),E36)+IF(E107=Database!$B$89,E40*(E103+1),E40)+IF(E107=Database!$B$89,E41*(E103+1),E41)+IF(E109=Database!$B$89,E52*(E103+1),E52)+IF(E110=Database!$B$89,E93*(E103+1),E93)</f>
        <v>33501.871365261046</v>
      </c>
    </row>
    <row r="113" spans="2:5" ht="15.75" outlineLevel="2" thickBot="1" x14ac:dyDescent="0.3">
      <c r="B113" s="140"/>
      <c r="C113" s="140"/>
      <c r="D113" s="140"/>
      <c r="E113" s="140"/>
    </row>
    <row r="114" spans="2:5" ht="31.5" customHeight="1" thickBot="1" x14ac:dyDescent="0.3">
      <c r="B114" s="68" t="s">
        <v>229</v>
      </c>
      <c r="C114" s="83" t="s">
        <v>233</v>
      </c>
      <c r="D114" s="43"/>
      <c r="E114" s="171" t="str">
        <f>E17</f>
        <v>Woodland Habitat Creation</v>
      </c>
    </row>
    <row r="115" spans="2:5" ht="38.25" customHeight="1" thickBot="1" x14ac:dyDescent="0.3">
      <c r="B115" s="67">
        <f>B102</f>
        <v>30</v>
      </c>
      <c r="C115" s="65" t="s">
        <v>234</v>
      </c>
      <c r="D115" s="4" t="s">
        <v>312</v>
      </c>
      <c r="E115" s="168" t="str">
        <f>E18</f>
        <v>Hectares created</v>
      </c>
    </row>
    <row r="116" spans="2:5" ht="31.5" customHeight="1" thickBot="1" x14ac:dyDescent="0.3">
      <c r="B116" s="69"/>
      <c r="C116" s="65" t="s">
        <v>366</v>
      </c>
      <c r="D116" s="4"/>
      <c r="E116" s="172" t="str">
        <f>_xlfn.XLOOKUP(E114,Database!$B$65:$B$85,Database!$I$65:$I$85)</f>
        <v>S-curve</v>
      </c>
    </row>
    <row r="117" spans="2:5" ht="31.5" customHeight="1" thickBot="1" x14ac:dyDescent="0.3">
      <c r="B117" s="69"/>
      <c r="C117" s="65" t="s">
        <v>1112</v>
      </c>
      <c r="D117" s="4"/>
      <c r="E117" s="287">
        <v>4</v>
      </c>
    </row>
    <row r="118" spans="2:5" ht="31.5" customHeight="1" thickBot="1" x14ac:dyDescent="0.3">
      <c r="B118" s="69"/>
      <c r="C118" s="65" t="s">
        <v>363</v>
      </c>
      <c r="D118" s="4"/>
      <c r="E118" s="173">
        <f>IF(E116="Linear",$B$102/E101,1)</f>
        <v>1</v>
      </c>
    </row>
    <row r="119" spans="2:5" ht="31.5" customHeight="1" thickBot="1" x14ac:dyDescent="0.3">
      <c r="B119" s="69"/>
      <c r="C119" s="65" t="s">
        <v>1345</v>
      </c>
      <c r="D119" s="4" t="s">
        <v>1346</v>
      </c>
      <c r="E119" s="174">
        <f>IFERROR(ABS(E21*E118),"Not calculable - extend lifespan (see row 101)")</f>
        <v>0.9</v>
      </c>
    </row>
    <row r="120" spans="2:5" ht="43.5" customHeight="1" thickBot="1" x14ac:dyDescent="0.3">
      <c r="B120" s="70"/>
      <c r="C120" s="65" t="s">
        <v>235</v>
      </c>
      <c r="D120" s="4" t="s">
        <v>313</v>
      </c>
      <c r="E120" s="175" t="str">
        <f>_xlfn.XLOOKUP(E115,Database!$D$65:$D$86,Database!$E$65:$E$86)</f>
        <v>Cost per hectare of habitat created</v>
      </c>
    </row>
    <row r="121" spans="2:5" ht="43.5" customHeight="1" thickBot="1" x14ac:dyDescent="0.3">
      <c r="B121" s="70"/>
      <c r="C121" s="65" t="s">
        <v>1347</v>
      </c>
      <c r="D121" s="4" t="s">
        <v>314</v>
      </c>
      <c r="E121" s="181">
        <f>E112/E119</f>
        <v>37224.301516956715</v>
      </c>
    </row>
    <row r="122" spans="2:5" ht="31.5" customHeight="1" thickBot="1" x14ac:dyDescent="0.3">
      <c r="B122" s="69"/>
      <c r="C122" s="65" t="s">
        <v>1351</v>
      </c>
      <c r="D122" s="4" t="s">
        <v>1355</v>
      </c>
      <c r="E122" s="176">
        <f>IFERROR(E183/E155,"Not calculable - extend lifespan (see row 101)")</f>
        <v>31105.001221936844</v>
      </c>
    </row>
    <row r="123" spans="2:5" ht="15.75" outlineLevel="2" thickBot="1" x14ac:dyDescent="0.3">
      <c r="B123" s="140"/>
      <c r="C123" s="140"/>
      <c r="D123" s="140"/>
      <c r="E123" s="140"/>
    </row>
    <row r="124" spans="2:5" ht="31.5" customHeight="1" thickBot="1" x14ac:dyDescent="0.3">
      <c r="B124" s="68" t="s">
        <v>229</v>
      </c>
      <c r="C124" s="83" t="s">
        <v>360</v>
      </c>
      <c r="D124" s="43"/>
      <c r="E124" s="167" t="str">
        <f>IFERROR(E26,"")</f>
        <v>Carbon Removal</v>
      </c>
    </row>
    <row r="125" spans="2:5" ht="31.5" customHeight="1" thickBot="1" x14ac:dyDescent="0.3">
      <c r="B125" s="67">
        <f>B102</f>
        <v>30</v>
      </c>
      <c r="C125" s="65" t="s">
        <v>234</v>
      </c>
      <c r="D125" s="4" t="s">
        <v>312</v>
      </c>
      <c r="E125" s="168" t="str">
        <f>E27</f>
        <v>tCO₂e removed</v>
      </c>
    </row>
    <row r="126" spans="2:5" ht="31.5" customHeight="1" thickBot="1" x14ac:dyDescent="0.3">
      <c r="B126" s="69"/>
      <c r="C126" s="65" t="s">
        <v>366</v>
      </c>
      <c r="D126" s="4"/>
      <c r="E126" s="169" t="str">
        <f>_xlfn.XLOOKUP(E124,Database!$B$65:$B$85,Database!$I$65:$I$85)</f>
        <v>S-curve</v>
      </c>
    </row>
    <row r="127" spans="2:5" ht="31.5" customHeight="1" thickBot="1" x14ac:dyDescent="0.3">
      <c r="B127" s="69"/>
      <c r="C127" s="65" t="s">
        <v>1112</v>
      </c>
      <c r="D127" s="4"/>
      <c r="E127" s="284">
        <v>18</v>
      </c>
    </row>
    <row r="128" spans="2:5" ht="31.5" customHeight="1" thickBot="1" x14ac:dyDescent="0.3">
      <c r="B128" s="69"/>
      <c r="C128" s="65" t="s">
        <v>363</v>
      </c>
      <c r="D128" s="4"/>
      <c r="E128" s="243">
        <f>IFERROR(IF(E126="Linear",$B$102/E101,1),1)</f>
        <v>1</v>
      </c>
    </row>
    <row r="129" spans="2:106" ht="31.5" customHeight="1" thickBot="1" x14ac:dyDescent="0.3">
      <c r="B129" s="69"/>
      <c r="C129" s="65" t="s">
        <v>1348</v>
      </c>
      <c r="D129" s="4" t="s">
        <v>1346</v>
      </c>
      <c r="E129" s="170">
        <f>ABS(E30*E128)</f>
        <v>225</v>
      </c>
    </row>
    <row r="130" spans="2:106" ht="15.75" outlineLevel="2" thickBot="1" x14ac:dyDescent="0.3">
      <c r="B130" s="140"/>
      <c r="C130" s="140"/>
      <c r="D130" s="140"/>
      <c r="E130" s="140"/>
    </row>
    <row r="131" spans="2:106" ht="36.75" customHeight="1" thickBot="1" x14ac:dyDescent="0.3">
      <c r="B131" s="68" t="s">
        <v>8</v>
      </c>
      <c r="C131" s="65" t="s">
        <v>293</v>
      </c>
      <c r="D131" s="162"/>
      <c r="E131" s="163"/>
    </row>
    <row r="132" spans="2:106" ht="36.75" customHeight="1" thickBot="1" x14ac:dyDescent="0.3">
      <c r="B132" s="67"/>
      <c r="C132" s="65" t="s">
        <v>294</v>
      </c>
      <c r="D132" s="6"/>
      <c r="E132" s="164"/>
    </row>
    <row r="133" spans="2:106" ht="36.75" customHeight="1" thickBot="1" x14ac:dyDescent="0.3">
      <c r="B133" s="69"/>
      <c r="C133" s="65" t="s">
        <v>295</v>
      </c>
      <c r="D133" s="165"/>
      <c r="E133" s="166"/>
      <c r="G133" s="348"/>
      <c r="H133" s="348"/>
    </row>
    <row r="134" spans="2:106" outlineLevel="2" x14ac:dyDescent="0.25">
      <c r="B134" s="140"/>
      <c r="C134" s="140"/>
      <c r="D134" s="140"/>
      <c r="E134" s="140"/>
    </row>
    <row r="135" spans="2:106" x14ac:dyDescent="0.25">
      <c r="B135" s="112" t="s">
        <v>1326</v>
      </c>
      <c r="C135" s="112"/>
      <c r="E135" s="113" t="s">
        <v>380</v>
      </c>
      <c r="F135" s="113"/>
      <c r="G135" s="114">
        <v>1</v>
      </c>
      <c r="H135" s="114">
        <v>2</v>
      </c>
      <c r="I135" s="114">
        <v>3</v>
      </c>
      <c r="J135" s="114">
        <v>4</v>
      </c>
      <c r="K135" s="114">
        <v>5</v>
      </c>
      <c r="L135" s="114">
        <v>6</v>
      </c>
      <c r="M135" s="114">
        <v>7</v>
      </c>
      <c r="N135" s="114">
        <v>8</v>
      </c>
      <c r="O135" s="114">
        <v>9</v>
      </c>
      <c r="P135" s="114">
        <v>10</v>
      </c>
      <c r="Q135" s="114">
        <v>11</v>
      </c>
      <c r="R135" s="114">
        <v>12</v>
      </c>
      <c r="S135" s="114">
        <v>13</v>
      </c>
      <c r="T135" s="114">
        <v>14</v>
      </c>
      <c r="U135" s="114">
        <v>15</v>
      </c>
      <c r="V135" s="114">
        <v>16</v>
      </c>
      <c r="W135" s="114">
        <v>17</v>
      </c>
      <c r="X135" s="114">
        <v>18</v>
      </c>
      <c r="Y135" s="114">
        <v>19</v>
      </c>
      <c r="Z135" s="114">
        <v>20</v>
      </c>
      <c r="AA135" s="114">
        <v>21</v>
      </c>
      <c r="AB135" s="114">
        <v>22</v>
      </c>
      <c r="AC135" s="114">
        <v>23</v>
      </c>
      <c r="AD135" s="114">
        <v>24</v>
      </c>
      <c r="AE135" s="114">
        <v>25</v>
      </c>
      <c r="AF135" s="114">
        <v>26</v>
      </c>
      <c r="AG135" s="114">
        <v>27</v>
      </c>
      <c r="AH135" s="114">
        <v>28</v>
      </c>
      <c r="AI135" s="114">
        <v>29</v>
      </c>
      <c r="AJ135" s="114">
        <v>30</v>
      </c>
      <c r="AK135" s="114">
        <v>31</v>
      </c>
      <c r="AL135" s="114">
        <v>32</v>
      </c>
      <c r="AM135" s="114">
        <v>33</v>
      </c>
      <c r="AN135" s="114">
        <v>34</v>
      </c>
      <c r="AO135" s="114">
        <v>35</v>
      </c>
      <c r="AP135" s="114">
        <v>36</v>
      </c>
      <c r="AQ135" s="114">
        <v>37</v>
      </c>
      <c r="AR135" s="114">
        <v>38</v>
      </c>
      <c r="AS135" s="114">
        <v>39</v>
      </c>
      <c r="AT135" s="114">
        <v>40</v>
      </c>
      <c r="AU135" s="114">
        <v>41</v>
      </c>
      <c r="AV135" s="114">
        <v>42</v>
      </c>
      <c r="AW135" s="114">
        <v>43</v>
      </c>
      <c r="AX135" s="114">
        <v>44</v>
      </c>
      <c r="AY135" s="114">
        <v>45</v>
      </c>
      <c r="AZ135" s="114">
        <v>46</v>
      </c>
      <c r="BA135" s="114">
        <v>47</v>
      </c>
      <c r="BB135" s="114">
        <v>48</v>
      </c>
      <c r="BC135" s="114">
        <v>49</v>
      </c>
      <c r="BD135" s="114">
        <v>50</v>
      </c>
      <c r="BE135" s="114">
        <v>51</v>
      </c>
      <c r="BF135" s="114">
        <v>52</v>
      </c>
      <c r="BG135" s="114">
        <v>53</v>
      </c>
      <c r="BH135" s="114">
        <v>54</v>
      </c>
      <c r="BI135" s="114">
        <v>55</v>
      </c>
      <c r="BJ135" s="114">
        <v>56</v>
      </c>
      <c r="BK135" s="114">
        <v>57</v>
      </c>
      <c r="BL135" s="114">
        <v>58</v>
      </c>
      <c r="BM135" s="114">
        <v>59</v>
      </c>
      <c r="BN135" s="114">
        <v>60</v>
      </c>
      <c r="BO135" s="114">
        <v>61</v>
      </c>
      <c r="BP135" s="114">
        <v>62</v>
      </c>
      <c r="BQ135" s="114">
        <v>63</v>
      </c>
      <c r="BR135" s="114">
        <v>64</v>
      </c>
      <c r="BS135" s="114">
        <v>65</v>
      </c>
      <c r="BT135" s="114">
        <v>66</v>
      </c>
      <c r="BU135" s="114">
        <v>67</v>
      </c>
      <c r="BV135" s="114">
        <v>68</v>
      </c>
      <c r="BW135" s="114">
        <v>69</v>
      </c>
      <c r="BX135" s="114">
        <v>70</v>
      </c>
      <c r="BY135" s="114">
        <v>71</v>
      </c>
      <c r="BZ135" s="114">
        <v>72</v>
      </c>
      <c r="CA135" s="114">
        <v>73</v>
      </c>
      <c r="CB135" s="114">
        <v>74</v>
      </c>
      <c r="CC135" s="114">
        <v>75</v>
      </c>
      <c r="CD135" s="114">
        <v>76</v>
      </c>
      <c r="CE135" s="114">
        <v>77</v>
      </c>
      <c r="CF135" s="114">
        <v>78</v>
      </c>
      <c r="CG135" s="114">
        <v>79</v>
      </c>
      <c r="CH135" s="114">
        <v>80</v>
      </c>
      <c r="CI135" s="114">
        <v>81</v>
      </c>
      <c r="CJ135" s="114">
        <v>82</v>
      </c>
      <c r="CK135" s="114">
        <v>83</v>
      </c>
      <c r="CL135" s="114">
        <v>84</v>
      </c>
      <c r="CM135" s="114">
        <v>85</v>
      </c>
      <c r="CN135" s="114">
        <v>86</v>
      </c>
      <c r="CO135" s="114">
        <v>87</v>
      </c>
      <c r="CP135" s="114">
        <v>88</v>
      </c>
      <c r="CQ135" s="114">
        <v>89</v>
      </c>
      <c r="CR135" s="114">
        <v>90</v>
      </c>
      <c r="CS135" s="114">
        <v>91</v>
      </c>
      <c r="CT135" s="114">
        <v>92</v>
      </c>
      <c r="CU135" s="114">
        <v>93</v>
      </c>
      <c r="CV135" s="114">
        <v>94</v>
      </c>
      <c r="CW135" s="114">
        <v>95</v>
      </c>
      <c r="CX135" s="114">
        <v>96</v>
      </c>
      <c r="CY135" s="114">
        <v>97</v>
      </c>
      <c r="CZ135" s="114">
        <v>98</v>
      </c>
      <c r="DA135" s="114">
        <v>99</v>
      </c>
      <c r="DB135" s="114">
        <v>100</v>
      </c>
    </row>
    <row r="136" spans="2:106" outlineLevel="2" x14ac:dyDescent="0.25">
      <c r="B136" s="140"/>
      <c r="C136" s="140"/>
      <c r="E136" s="153"/>
    </row>
    <row r="137" spans="2:106" x14ac:dyDescent="0.25">
      <c r="B137" s="115" t="s">
        <v>1305</v>
      </c>
      <c r="C137" s="115"/>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c r="CK137" s="116"/>
      <c r="CL137" s="116"/>
      <c r="CM137" s="116"/>
      <c r="CN137" s="116"/>
      <c r="CO137" s="116"/>
      <c r="CP137" s="116"/>
      <c r="CQ137" s="116"/>
      <c r="CR137" s="116"/>
      <c r="CS137" s="116"/>
      <c r="CT137" s="116"/>
      <c r="CU137" s="116"/>
      <c r="CV137" s="116"/>
      <c r="CW137" s="116"/>
      <c r="CX137" s="116"/>
      <c r="CY137" s="116"/>
      <c r="CZ137" s="116"/>
      <c r="DA137" s="116"/>
      <c r="DB137" s="116"/>
    </row>
    <row r="138" spans="2:106" outlineLevel="2" x14ac:dyDescent="0.25">
      <c r="B138" s="140" t="str">
        <f>E17</f>
        <v>Woodland Habitat Creation</v>
      </c>
      <c r="C138" s="140" t="str">
        <f>E18</f>
        <v>Hectares created</v>
      </c>
      <c r="D138" s="141"/>
      <c r="E138" s="141" t="s">
        <v>1308</v>
      </c>
      <c r="G138" s="321">
        <f t="shared" ref="G138:AL138" si="2">IFERROR(_xlfn.LET(_xlpm.shp,$E$116,_xlpm.pk,$E$117,_xlpm.Ll,$E$15,_xlpm.tot,$E$21,_xlpm.tt,G$135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1.2195939029023686E-2</v>
      </c>
      <c r="H138" s="321">
        <f t="shared" si="2"/>
        <v>4.3045558595307648E-2</v>
      </c>
      <c r="I138" s="321">
        <f t="shared" si="2"/>
        <v>0.13026621820361126</v>
      </c>
      <c r="J138" s="321">
        <f t="shared" si="2"/>
        <v>0.26224156998400067</v>
      </c>
      <c r="K138" s="321">
        <f t="shared" si="2"/>
        <v>0.26224156998400056</v>
      </c>
      <c r="L138" s="321">
        <f t="shared" si="2"/>
        <v>0.13026621820361126</v>
      </c>
      <c r="M138" s="321">
        <f t="shared" si="2"/>
        <v>4.3045558595307634E-2</v>
      </c>
      <c r="N138" s="321">
        <f t="shared" si="2"/>
        <v>1.2195939029023795E-2</v>
      </c>
      <c r="O138" s="321">
        <f t="shared" si="2"/>
        <v>3.2999477320049043E-3</v>
      </c>
      <c r="P138" s="321">
        <f t="shared" si="2"/>
        <v>8.8165195567132539E-4</v>
      </c>
      <c r="Q138" s="321">
        <f t="shared" si="2"/>
        <v>2.3475267776285058E-4</v>
      </c>
      <c r="R138" s="321">
        <f t="shared" si="2"/>
        <v>6.2449683501442088E-5</v>
      </c>
      <c r="S138" s="321">
        <f t="shared" si="2"/>
        <v>1.6609064139028185E-5</v>
      </c>
      <c r="T138" s="321">
        <f t="shared" si="2"/>
        <v>4.4170489961636862E-6</v>
      </c>
      <c r="U138" s="321">
        <f t="shared" si="2"/>
        <v>1.1746591346617487E-6</v>
      </c>
      <c r="V138" s="321">
        <f t="shared" si="2"/>
        <v>3.1238454053506007E-7</v>
      </c>
      <c r="W138" s="321">
        <f t="shared" si="2"/>
        <v>8.3074298340424238E-8</v>
      </c>
      <c r="X138" s="321">
        <f t="shared" si="2"/>
        <v>2.209244027717716E-8</v>
      </c>
      <c r="Y138" s="321">
        <f t="shared" si="2"/>
        <v>5.8751730480643976E-9</v>
      </c>
      <c r="Z138" s="321">
        <f t="shared" si="2"/>
        <v>1.5624194937835513E-9</v>
      </c>
      <c r="AA138" s="321">
        <f t="shared" si="2"/>
        <v>4.1550333174100732E-10</v>
      </c>
      <c r="AB138" s="321">
        <f t="shared" si="2"/>
        <v>1.1049731130086116E-10</v>
      </c>
      <c r="AC138" s="321">
        <f t="shared" si="2"/>
        <v>2.9385094357792243E-11</v>
      </c>
      <c r="AD138" s="321">
        <f t="shared" si="2"/>
        <v>7.8146489279617988E-12</v>
      </c>
      <c r="AE138" s="321">
        <f t="shared" si="2"/>
        <v>2.0780377418816442E-12</v>
      </c>
      <c r="AF138" s="321">
        <f t="shared" si="2"/>
        <v>5.5275783950037296E-13</v>
      </c>
      <c r="AG138" s="321">
        <f t="shared" si="2"/>
        <v>1.4698242623012448E-13</v>
      </c>
      <c r="AH138" s="321">
        <f t="shared" si="2"/>
        <v>3.8968828164342995E-14</v>
      </c>
      <c r="AI138" s="321">
        <f t="shared" si="2"/>
        <v>1.0491607582707729E-14</v>
      </c>
      <c r="AJ138" s="321">
        <f t="shared" si="2"/>
        <v>2.7977620220553944E-15</v>
      </c>
      <c r="AK138" s="321">
        <f t="shared" si="2"/>
        <v>7.9936057773011273E-16</v>
      </c>
      <c r="AL138" s="321">
        <f t="shared" si="2"/>
        <v>1.9984014443252818E-16</v>
      </c>
      <c r="AM138" s="321">
        <f t="shared" ref="AM138:BR138" si="3">IFERROR(_xlfn.LET(_xlpm.shp,$E$116,_xlpm.pk,$E$117,_xlpm.Ll,$E$15,_xlpm.tot,$E$21,_xlpm.tt,AM$135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0</v>
      </c>
      <c r="AN138" s="321">
        <f t="shared" si="3"/>
        <v>0</v>
      </c>
      <c r="AO138" s="321">
        <f t="shared" si="3"/>
        <v>0</v>
      </c>
      <c r="AP138" s="321">
        <f t="shared" si="3"/>
        <v>0</v>
      </c>
      <c r="AQ138" s="321">
        <f t="shared" si="3"/>
        <v>0</v>
      </c>
      <c r="AR138" s="321">
        <f t="shared" si="3"/>
        <v>0</v>
      </c>
      <c r="AS138" s="321">
        <f t="shared" si="3"/>
        <v>0</v>
      </c>
      <c r="AT138" s="321">
        <f t="shared" si="3"/>
        <v>0</v>
      </c>
      <c r="AU138" s="321">
        <f t="shared" si="3"/>
        <v>0</v>
      </c>
      <c r="AV138" s="321">
        <f t="shared" si="3"/>
        <v>0</v>
      </c>
      <c r="AW138" s="321">
        <f t="shared" si="3"/>
        <v>0</v>
      </c>
      <c r="AX138" s="321">
        <f t="shared" si="3"/>
        <v>0</v>
      </c>
      <c r="AY138" s="321">
        <f t="shared" si="3"/>
        <v>0</v>
      </c>
      <c r="AZ138" s="321">
        <f t="shared" si="3"/>
        <v>0</v>
      </c>
      <c r="BA138" s="321">
        <f t="shared" si="3"/>
        <v>0</v>
      </c>
      <c r="BB138" s="321">
        <f t="shared" si="3"/>
        <v>0</v>
      </c>
      <c r="BC138" s="321">
        <f t="shared" si="3"/>
        <v>0</v>
      </c>
      <c r="BD138" s="321">
        <f t="shared" si="3"/>
        <v>0</v>
      </c>
      <c r="BE138" s="321">
        <f t="shared" si="3"/>
        <v>0</v>
      </c>
      <c r="BF138" s="321">
        <f t="shared" si="3"/>
        <v>0</v>
      </c>
      <c r="BG138" s="321">
        <f t="shared" si="3"/>
        <v>0</v>
      </c>
      <c r="BH138" s="321">
        <f t="shared" si="3"/>
        <v>0</v>
      </c>
      <c r="BI138" s="321">
        <f t="shared" si="3"/>
        <v>0</v>
      </c>
      <c r="BJ138" s="321">
        <f t="shared" si="3"/>
        <v>0</v>
      </c>
      <c r="BK138" s="321">
        <f t="shared" si="3"/>
        <v>0</v>
      </c>
      <c r="BL138" s="321">
        <f t="shared" si="3"/>
        <v>0</v>
      </c>
      <c r="BM138" s="321">
        <f t="shared" si="3"/>
        <v>0</v>
      </c>
      <c r="BN138" s="321">
        <f t="shared" si="3"/>
        <v>0</v>
      </c>
      <c r="BO138" s="321">
        <f t="shared" si="3"/>
        <v>0</v>
      </c>
      <c r="BP138" s="321">
        <f t="shared" si="3"/>
        <v>0</v>
      </c>
      <c r="BQ138" s="321">
        <f t="shared" si="3"/>
        <v>0</v>
      </c>
      <c r="BR138" s="321">
        <f t="shared" si="3"/>
        <v>0</v>
      </c>
      <c r="BS138" s="321">
        <f t="shared" ref="BS138:DB138" si="4">IFERROR(_xlfn.LET(_xlpm.shp,$E$116,_xlpm.pk,$E$117,_xlpm.Ll,$E$15,_xlpm.tot,$E$21,_xlpm.tt,BS$135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0</v>
      </c>
      <c r="BT138" s="321">
        <f t="shared" si="4"/>
        <v>0</v>
      </c>
      <c r="BU138" s="321">
        <f t="shared" si="4"/>
        <v>0</v>
      </c>
      <c r="BV138" s="321">
        <f t="shared" si="4"/>
        <v>0</v>
      </c>
      <c r="BW138" s="321">
        <f t="shared" si="4"/>
        <v>0</v>
      </c>
      <c r="BX138" s="321">
        <f t="shared" si="4"/>
        <v>0</v>
      </c>
      <c r="BY138" s="321">
        <f t="shared" si="4"/>
        <v>0</v>
      </c>
      <c r="BZ138" s="321">
        <f t="shared" si="4"/>
        <v>0</v>
      </c>
      <c r="CA138" s="321">
        <f t="shared" si="4"/>
        <v>0</v>
      </c>
      <c r="CB138" s="321">
        <f t="shared" si="4"/>
        <v>0</v>
      </c>
      <c r="CC138" s="321">
        <f t="shared" si="4"/>
        <v>0</v>
      </c>
      <c r="CD138" s="321">
        <f t="shared" si="4"/>
        <v>0</v>
      </c>
      <c r="CE138" s="321">
        <f t="shared" si="4"/>
        <v>0</v>
      </c>
      <c r="CF138" s="321">
        <f t="shared" si="4"/>
        <v>0</v>
      </c>
      <c r="CG138" s="321">
        <f t="shared" si="4"/>
        <v>0</v>
      </c>
      <c r="CH138" s="321">
        <f t="shared" si="4"/>
        <v>0</v>
      </c>
      <c r="CI138" s="321">
        <f t="shared" si="4"/>
        <v>0</v>
      </c>
      <c r="CJ138" s="321">
        <f t="shared" si="4"/>
        <v>0</v>
      </c>
      <c r="CK138" s="321">
        <f t="shared" si="4"/>
        <v>0</v>
      </c>
      <c r="CL138" s="321">
        <f t="shared" si="4"/>
        <v>0</v>
      </c>
      <c r="CM138" s="321">
        <f t="shared" si="4"/>
        <v>0</v>
      </c>
      <c r="CN138" s="321">
        <f t="shared" si="4"/>
        <v>0</v>
      </c>
      <c r="CO138" s="321">
        <f t="shared" si="4"/>
        <v>0</v>
      </c>
      <c r="CP138" s="321">
        <f t="shared" si="4"/>
        <v>0</v>
      </c>
      <c r="CQ138" s="321">
        <f t="shared" si="4"/>
        <v>0</v>
      </c>
      <c r="CR138" s="321">
        <f t="shared" si="4"/>
        <v>0</v>
      </c>
      <c r="CS138" s="321">
        <f t="shared" si="4"/>
        <v>0</v>
      </c>
      <c r="CT138" s="321">
        <f t="shared" si="4"/>
        <v>0</v>
      </c>
      <c r="CU138" s="321">
        <f t="shared" si="4"/>
        <v>0</v>
      </c>
      <c r="CV138" s="321">
        <f t="shared" si="4"/>
        <v>0</v>
      </c>
      <c r="CW138" s="321">
        <f t="shared" si="4"/>
        <v>0</v>
      </c>
      <c r="CX138" s="321">
        <f t="shared" si="4"/>
        <v>0</v>
      </c>
      <c r="CY138" s="321">
        <f t="shared" si="4"/>
        <v>0</v>
      </c>
      <c r="CZ138" s="321">
        <f t="shared" si="4"/>
        <v>0</v>
      </c>
      <c r="DA138" s="321">
        <f t="shared" si="4"/>
        <v>0</v>
      </c>
      <c r="DB138" s="321">
        <f t="shared" si="4"/>
        <v>0</v>
      </c>
    </row>
    <row r="139" spans="2:106" outlineLevel="2" x14ac:dyDescent="0.25">
      <c r="B139" s="140"/>
      <c r="C139" s="140"/>
      <c r="D139" s="141"/>
      <c r="E139" s="322">
        <f>E21</f>
        <v>0.9</v>
      </c>
      <c r="F139" s="276"/>
    </row>
    <row r="140" spans="2:106" outlineLevel="2" x14ac:dyDescent="0.25">
      <c r="B140" s="140"/>
      <c r="C140" s="140"/>
      <c r="D140" s="141"/>
      <c r="E140" s="141" t="s">
        <v>1309</v>
      </c>
      <c r="G140" s="321">
        <f t="shared" ref="G140:AL140" si="5">IFERROR(G138/(1+$E$14)^G$135,0)</f>
        <v>1.1783515970071195E-2</v>
      </c>
      <c r="H140" s="321">
        <f t="shared" si="5"/>
        <v>4.0183489551968682E-2</v>
      </c>
      <c r="I140" s="321">
        <f t="shared" si="5"/>
        <v>0.11749266530370613</v>
      </c>
      <c r="J140" s="321">
        <f t="shared" si="5"/>
        <v>0.22852837794202863</v>
      </c>
      <c r="K140" s="321">
        <f t="shared" si="5"/>
        <v>0.22080036516138024</v>
      </c>
      <c r="L140" s="321">
        <f t="shared" si="5"/>
        <v>0.10597165244017206</v>
      </c>
      <c r="M140" s="321">
        <f t="shared" si="5"/>
        <v>3.3833419953497479E-2</v>
      </c>
      <c r="N140" s="321">
        <f t="shared" si="5"/>
        <v>9.2617370375494678E-3</v>
      </c>
      <c r="O140" s="321">
        <f t="shared" si="5"/>
        <v>2.4212738575788706E-3</v>
      </c>
      <c r="P140" s="321">
        <f t="shared" si="5"/>
        <v>6.2501965851941661E-4</v>
      </c>
      <c r="Q140" s="321">
        <f t="shared" si="5"/>
        <v>1.6079284042012795E-4</v>
      </c>
      <c r="R140" s="321">
        <f t="shared" si="5"/>
        <v>4.1328157524696549E-5</v>
      </c>
      <c r="S140" s="321">
        <f t="shared" si="5"/>
        <v>1.0619904586880934E-5</v>
      </c>
      <c r="T140" s="321">
        <f t="shared" si="5"/>
        <v>2.7287724365897835E-6</v>
      </c>
      <c r="U140" s="321">
        <f t="shared" si="5"/>
        <v>7.0114301756152919E-7</v>
      </c>
      <c r="V140" s="321">
        <f t="shared" si="5"/>
        <v>1.8015401125487682E-7</v>
      </c>
      <c r="W140" s="321">
        <f t="shared" si="5"/>
        <v>4.6289313009160015E-8</v>
      </c>
      <c r="X140" s="321">
        <f t="shared" si="5"/>
        <v>1.1893711323068401E-8</v>
      </c>
      <c r="Y140" s="321">
        <f t="shared" si="5"/>
        <v>3.0560046929577338E-9</v>
      </c>
      <c r="Z140" s="321">
        <f t="shared" si="5"/>
        <v>7.8521873474661364E-10</v>
      </c>
      <c r="AA140" s="321">
        <f t="shared" si="5"/>
        <v>2.0175632792340603E-10</v>
      </c>
      <c r="AB140" s="321">
        <f t="shared" si="5"/>
        <v>5.1839883293648797E-11</v>
      </c>
      <c r="AC140" s="321">
        <f t="shared" si="5"/>
        <v>1.3319841113801792E-11</v>
      </c>
      <c r="AD140" s="321">
        <f t="shared" si="5"/>
        <v>3.4224812468813951E-12</v>
      </c>
      <c r="AE140" s="321">
        <f t="shared" si="5"/>
        <v>8.7931541406662395E-13</v>
      </c>
      <c r="AF140" s="321">
        <f t="shared" si="5"/>
        <v>2.2598822761349422E-13</v>
      </c>
      <c r="AG140" s="321">
        <f t="shared" si="5"/>
        <v>5.8059857765525833E-14</v>
      </c>
      <c r="AH140" s="321">
        <f t="shared" si="5"/>
        <v>1.4872622409123948E-14</v>
      </c>
      <c r="AI140" s="321">
        <f t="shared" si="5"/>
        <v>3.86876093882823E-15</v>
      </c>
      <c r="AJ140" s="321">
        <f t="shared" si="5"/>
        <v>9.9678220646137942E-16</v>
      </c>
      <c r="AK140" s="321">
        <f t="shared" si="5"/>
        <v>2.7516417017567415E-16</v>
      </c>
      <c r="AL140" s="321">
        <f t="shared" si="5"/>
        <v>6.6464775404752231E-17</v>
      </c>
      <c r="AM140" s="321">
        <f t="shared" ref="AM140:BR140" si="6">IFERROR(AM138/(1+$E$14)^AM$135,0)</f>
        <v>0</v>
      </c>
      <c r="AN140" s="321">
        <f t="shared" si="6"/>
        <v>0</v>
      </c>
      <c r="AO140" s="321">
        <f t="shared" si="6"/>
        <v>0</v>
      </c>
      <c r="AP140" s="321">
        <f t="shared" si="6"/>
        <v>0</v>
      </c>
      <c r="AQ140" s="321">
        <f t="shared" si="6"/>
        <v>0</v>
      </c>
      <c r="AR140" s="321">
        <f t="shared" si="6"/>
        <v>0</v>
      </c>
      <c r="AS140" s="321">
        <f t="shared" si="6"/>
        <v>0</v>
      </c>
      <c r="AT140" s="321">
        <f t="shared" si="6"/>
        <v>0</v>
      </c>
      <c r="AU140" s="321">
        <f t="shared" si="6"/>
        <v>0</v>
      </c>
      <c r="AV140" s="321">
        <f t="shared" si="6"/>
        <v>0</v>
      </c>
      <c r="AW140" s="321">
        <f t="shared" si="6"/>
        <v>0</v>
      </c>
      <c r="AX140" s="321">
        <f t="shared" si="6"/>
        <v>0</v>
      </c>
      <c r="AY140" s="321">
        <f t="shared" si="6"/>
        <v>0</v>
      </c>
      <c r="AZ140" s="321">
        <f t="shared" si="6"/>
        <v>0</v>
      </c>
      <c r="BA140" s="321">
        <f t="shared" si="6"/>
        <v>0</v>
      </c>
      <c r="BB140" s="321">
        <f t="shared" si="6"/>
        <v>0</v>
      </c>
      <c r="BC140" s="321">
        <f t="shared" si="6"/>
        <v>0</v>
      </c>
      <c r="BD140" s="321">
        <f t="shared" si="6"/>
        <v>0</v>
      </c>
      <c r="BE140" s="321">
        <f t="shared" si="6"/>
        <v>0</v>
      </c>
      <c r="BF140" s="321">
        <f t="shared" si="6"/>
        <v>0</v>
      </c>
      <c r="BG140" s="321">
        <f t="shared" si="6"/>
        <v>0</v>
      </c>
      <c r="BH140" s="321">
        <f t="shared" si="6"/>
        <v>0</v>
      </c>
      <c r="BI140" s="321">
        <f t="shared" si="6"/>
        <v>0</v>
      </c>
      <c r="BJ140" s="321">
        <f t="shared" si="6"/>
        <v>0</v>
      </c>
      <c r="BK140" s="321">
        <f t="shared" si="6"/>
        <v>0</v>
      </c>
      <c r="BL140" s="321">
        <f t="shared" si="6"/>
        <v>0</v>
      </c>
      <c r="BM140" s="321">
        <f t="shared" si="6"/>
        <v>0</v>
      </c>
      <c r="BN140" s="321">
        <f t="shared" si="6"/>
        <v>0</v>
      </c>
      <c r="BO140" s="321">
        <f t="shared" si="6"/>
        <v>0</v>
      </c>
      <c r="BP140" s="321">
        <f t="shared" si="6"/>
        <v>0</v>
      </c>
      <c r="BQ140" s="321">
        <f t="shared" si="6"/>
        <v>0</v>
      </c>
      <c r="BR140" s="321">
        <f t="shared" si="6"/>
        <v>0</v>
      </c>
      <c r="BS140" s="321">
        <f t="shared" ref="BS140:DB140" si="7">IFERROR(BS138/(1+$E$14)^BS$135,0)</f>
        <v>0</v>
      </c>
      <c r="BT140" s="321">
        <f t="shared" si="7"/>
        <v>0</v>
      </c>
      <c r="BU140" s="321">
        <f t="shared" si="7"/>
        <v>0</v>
      </c>
      <c r="BV140" s="321">
        <f t="shared" si="7"/>
        <v>0</v>
      </c>
      <c r="BW140" s="321">
        <f t="shared" si="7"/>
        <v>0</v>
      </c>
      <c r="BX140" s="321">
        <f t="shared" si="7"/>
        <v>0</v>
      </c>
      <c r="BY140" s="321">
        <f t="shared" si="7"/>
        <v>0</v>
      </c>
      <c r="BZ140" s="321">
        <f t="shared" si="7"/>
        <v>0</v>
      </c>
      <c r="CA140" s="321">
        <f t="shared" si="7"/>
        <v>0</v>
      </c>
      <c r="CB140" s="321">
        <f t="shared" si="7"/>
        <v>0</v>
      </c>
      <c r="CC140" s="321">
        <f t="shared" si="7"/>
        <v>0</v>
      </c>
      <c r="CD140" s="321">
        <f t="shared" si="7"/>
        <v>0</v>
      </c>
      <c r="CE140" s="321">
        <f t="shared" si="7"/>
        <v>0</v>
      </c>
      <c r="CF140" s="321">
        <f t="shared" si="7"/>
        <v>0</v>
      </c>
      <c r="CG140" s="321">
        <f t="shared" si="7"/>
        <v>0</v>
      </c>
      <c r="CH140" s="321">
        <f t="shared" si="7"/>
        <v>0</v>
      </c>
      <c r="CI140" s="321">
        <f t="shared" si="7"/>
        <v>0</v>
      </c>
      <c r="CJ140" s="321">
        <f t="shared" si="7"/>
        <v>0</v>
      </c>
      <c r="CK140" s="321">
        <f t="shared" si="7"/>
        <v>0</v>
      </c>
      <c r="CL140" s="321">
        <f t="shared" si="7"/>
        <v>0</v>
      </c>
      <c r="CM140" s="321">
        <f t="shared" si="7"/>
        <v>0</v>
      </c>
      <c r="CN140" s="321">
        <f t="shared" si="7"/>
        <v>0</v>
      </c>
      <c r="CO140" s="321">
        <f t="shared" si="7"/>
        <v>0</v>
      </c>
      <c r="CP140" s="321">
        <f t="shared" si="7"/>
        <v>0</v>
      </c>
      <c r="CQ140" s="321">
        <f t="shared" si="7"/>
        <v>0</v>
      </c>
      <c r="CR140" s="321">
        <f t="shared" si="7"/>
        <v>0</v>
      </c>
      <c r="CS140" s="321">
        <f t="shared" si="7"/>
        <v>0</v>
      </c>
      <c r="CT140" s="321">
        <f t="shared" si="7"/>
        <v>0</v>
      </c>
      <c r="CU140" s="321">
        <f t="shared" si="7"/>
        <v>0</v>
      </c>
      <c r="CV140" s="321">
        <f t="shared" si="7"/>
        <v>0</v>
      </c>
      <c r="CW140" s="321">
        <f t="shared" si="7"/>
        <v>0</v>
      </c>
      <c r="CX140" s="321">
        <f t="shared" si="7"/>
        <v>0</v>
      </c>
      <c r="CY140" s="321">
        <f t="shared" si="7"/>
        <v>0</v>
      </c>
      <c r="CZ140" s="321">
        <f t="shared" si="7"/>
        <v>0</v>
      </c>
      <c r="DA140" s="321">
        <f t="shared" si="7"/>
        <v>0</v>
      </c>
      <c r="DB140" s="321">
        <f t="shared" si="7"/>
        <v>0</v>
      </c>
    </row>
    <row r="141" spans="2:106" outlineLevel="2" x14ac:dyDescent="0.25">
      <c r="B141" s="140"/>
      <c r="C141" s="140"/>
      <c r="D141" s="141"/>
      <c r="E141" s="322">
        <f>NPV($E$14,G138:DB138)</f>
        <v>0.77111793014423913</v>
      </c>
    </row>
    <row r="142" spans="2:106" outlineLevel="2" x14ac:dyDescent="0.25">
      <c r="B142" s="140"/>
      <c r="C142" s="140"/>
      <c r="D142" s="141"/>
      <c r="E142" s="274"/>
    </row>
    <row r="143" spans="2:106" x14ac:dyDescent="0.25">
      <c r="B143" s="115" t="s">
        <v>358</v>
      </c>
      <c r="C143" s="115"/>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6"/>
      <c r="CL143" s="116"/>
      <c r="CM143" s="116"/>
      <c r="CN143" s="116"/>
      <c r="CO143" s="116"/>
      <c r="CP143" s="116"/>
      <c r="CQ143" s="116"/>
      <c r="CR143" s="116"/>
      <c r="CS143" s="116"/>
      <c r="CT143" s="116"/>
      <c r="CU143" s="116"/>
      <c r="CV143" s="116"/>
      <c r="CW143" s="116"/>
      <c r="CX143" s="116"/>
      <c r="CY143" s="116"/>
      <c r="CZ143" s="116"/>
      <c r="DA143" s="116"/>
      <c r="DB143" s="116"/>
    </row>
    <row r="144" spans="2:106" outlineLevel="2" x14ac:dyDescent="0.25">
      <c r="B144" s="140" t="str">
        <f>E26</f>
        <v>Carbon Removal</v>
      </c>
      <c r="C144" s="140" t="str">
        <f>E27</f>
        <v>tCO₂e removed</v>
      </c>
      <c r="D144" s="140"/>
      <c r="E144" s="141" t="s">
        <v>1308</v>
      </c>
      <c r="G144" s="321">
        <f t="shared" ref="G144:AL144" si="8">IFERROR(_xlfn.LET(_xlpm.shp,$E$126,_xlpm.pk,$E$127,_xlpm.Ll,$E$15,_xlpm.tot,$E$30,_xlpm.tt,G$135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0.38259530823089932</v>
      </c>
      <c r="H144" s="321">
        <f t="shared" si="8"/>
        <v>0.5114909131859996</v>
      </c>
      <c r="I144" s="321">
        <f t="shared" si="8"/>
        <v>0.68288878059756475</v>
      </c>
      <c r="J144" s="321">
        <f t="shared" si="8"/>
        <v>0.91007993568216194</v>
      </c>
      <c r="K144" s="321">
        <f t="shared" si="8"/>
        <v>1.2099476840954659</v>
      </c>
      <c r="L144" s="321">
        <f t="shared" si="8"/>
        <v>1.603497108798599</v>
      </c>
      <c r="M144" s="321">
        <f t="shared" si="8"/>
        <v>2.1160923545811889</v>
      </c>
      <c r="N144" s="321">
        <f t="shared" si="8"/>
        <v>2.7770320127284394</v>
      </c>
      <c r="O144" s="321">
        <f t="shared" si="8"/>
        <v>3.6178772394177074</v>
      </c>
      <c r="P144" s="321">
        <f t="shared" si="8"/>
        <v>4.6687127747672239</v>
      </c>
      <c r="Q144" s="321">
        <f t="shared" si="8"/>
        <v>5.951394329412647</v>
      </c>
      <c r="R144" s="321">
        <f t="shared" si="8"/>
        <v>7.4690916019264266</v>
      </c>
      <c r="S144" s="321">
        <f t="shared" si="8"/>
        <v>9.1925078005329084</v>
      </c>
      <c r="T144" s="321">
        <f t="shared" si="8"/>
        <v>11.045448824921339</v>
      </c>
      <c r="U144" s="321">
        <f t="shared" si="8"/>
        <v>12.89573366480476</v>
      </c>
      <c r="V144" s="321">
        <f t="shared" si="8"/>
        <v>14.560122188920282</v>
      </c>
      <c r="W144" s="321">
        <f t="shared" si="8"/>
        <v>15.830628941411939</v>
      </c>
      <c r="X144" s="321">
        <f t="shared" si="8"/>
        <v>16.521314112363314</v>
      </c>
      <c r="Y144" s="321">
        <f t="shared" si="8"/>
        <v>16.521314112363289</v>
      </c>
      <c r="Z144" s="321">
        <f t="shared" si="8"/>
        <v>15.830628941411939</v>
      </c>
      <c r="AA144" s="321">
        <f t="shared" si="8"/>
        <v>14.560122188920294</v>
      </c>
      <c r="AB144" s="321">
        <f t="shared" si="8"/>
        <v>12.895733664804778</v>
      </c>
      <c r="AC144" s="321">
        <f t="shared" si="8"/>
        <v>11.045448824921319</v>
      </c>
      <c r="AD144" s="321">
        <f t="shared" si="8"/>
        <v>9.1925078005328906</v>
      </c>
      <c r="AE144" s="321">
        <f t="shared" si="8"/>
        <v>7.4690916019264391</v>
      </c>
      <c r="AF144" s="321">
        <f t="shared" si="8"/>
        <v>5.9513943294126657</v>
      </c>
      <c r="AG144" s="321">
        <f t="shared" si="8"/>
        <v>4.6687127747672141</v>
      </c>
      <c r="AH144" s="321">
        <f t="shared" si="8"/>
        <v>3.6178772394176968</v>
      </c>
      <c r="AI144" s="321">
        <f t="shared" si="8"/>
        <v>2.7770320127284753</v>
      </c>
      <c r="AJ144" s="321">
        <f t="shared" si="8"/>
        <v>2.1160923545811561</v>
      </c>
      <c r="AK144" s="321">
        <f t="shared" si="8"/>
        <v>1.6034971087986101</v>
      </c>
      <c r="AL144" s="321">
        <f t="shared" si="8"/>
        <v>1.2099476840954249</v>
      </c>
      <c r="AM144" s="321">
        <f t="shared" ref="AM144:BR144" si="9">IFERROR(_xlfn.LET(_xlpm.shp,$E$126,_xlpm.pk,$E$127,_xlpm.Ll,$E$15,_xlpm.tot,$E$30,_xlpm.tt,AM$135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0.91007993568216483</v>
      </c>
      <c r="AN144" s="321">
        <f t="shared" si="9"/>
        <v>0.6828887805975653</v>
      </c>
      <c r="AO144" s="321">
        <f t="shared" si="9"/>
        <v>0.51149091318602735</v>
      </c>
      <c r="AP144" s="321">
        <f t="shared" si="9"/>
        <v>0.38259530823091525</v>
      </c>
      <c r="AQ144" s="321">
        <f t="shared" si="9"/>
        <v>0.28589251428304818</v>
      </c>
      <c r="AR144" s="321">
        <f t="shared" si="9"/>
        <v>0.21347064617755207</v>
      </c>
      <c r="AS144" s="321">
        <f t="shared" si="9"/>
        <v>0.15930477260409637</v>
      </c>
      <c r="AT144" s="321">
        <f t="shared" si="9"/>
        <v>0.11883291283994735</v>
      </c>
      <c r="AU144" s="321">
        <f t="shared" si="9"/>
        <v>8.8615242755568646E-2</v>
      </c>
      <c r="AV144" s="321">
        <f t="shared" si="9"/>
        <v>6.6066074132822838E-2</v>
      </c>
      <c r="AW144" s="321">
        <f t="shared" si="9"/>
        <v>4.9246209153885889E-2</v>
      </c>
      <c r="AX144" s="321">
        <f t="shared" si="9"/>
        <v>3.6703766542053873E-2</v>
      </c>
      <c r="AY144" s="321">
        <f t="shared" si="9"/>
        <v>2.7353088418255456E-2</v>
      </c>
      <c r="AZ144" s="321">
        <f t="shared" si="9"/>
        <v>2.0383123458064811E-2</v>
      </c>
      <c r="BA144" s="321">
        <f t="shared" si="9"/>
        <v>1.5188389433476446E-2</v>
      </c>
      <c r="BB144" s="321">
        <f t="shared" si="9"/>
        <v>1.1317103663799344E-2</v>
      </c>
      <c r="BC144" s="321">
        <f t="shared" si="9"/>
        <v>8.4322968058297976E-3</v>
      </c>
      <c r="BD144" s="321">
        <f t="shared" si="9"/>
        <v>6.2827069738702335E-3</v>
      </c>
      <c r="BE144" s="321">
        <f t="shared" si="9"/>
        <v>0</v>
      </c>
      <c r="BF144" s="321">
        <f t="shared" si="9"/>
        <v>0</v>
      </c>
      <c r="BG144" s="321">
        <f t="shared" si="9"/>
        <v>0</v>
      </c>
      <c r="BH144" s="321">
        <f t="shared" si="9"/>
        <v>0</v>
      </c>
      <c r="BI144" s="321">
        <f t="shared" si="9"/>
        <v>0</v>
      </c>
      <c r="BJ144" s="321">
        <f t="shared" si="9"/>
        <v>0</v>
      </c>
      <c r="BK144" s="321">
        <f t="shared" si="9"/>
        <v>0</v>
      </c>
      <c r="BL144" s="321">
        <f t="shared" si="9"/>
        <v>0</v>
      </c>
      <c r="BM144" s="321">
        <f t="shared" si="9"/>
        <v>0</v>
      </c>
      <c r="BN144" s="321">
        <f t="shared" si="9"/>
        <v>0</v>
      </c>
      <c r="BO144" s="321">
        <f t="shared" si="9"/>
        <v>0</v>
      </c>
      <c r="BP144" s="321">
        <f t="shared" si="9"/>
        <v>0</v>
      </c>
      <c r="BQ144" s="321">
        <f t="shared" si="9"/>
        <v>0</v>
      </c>
      <c r="BR144" s="321">
        <f t="shared" si="9"/>
        <v>0</v>
      </c>
      <c r="BS144" s="321">
        <f t="shared" ref="BS144:DB144" si="10">IFERROR(_xlfn.LET(_xlpm.shp,$E$126,_xlpm.pk,$E$127,_xlpm.Ll,$E$15,_xlpm.tot,$E$30,_xlpm.tt,BS$135,_xlpm.tp,MIN(MAX(0.5,_xlpm.pk),_xlpm.Ll),_xlpm.infl,MIN(_xlpm.tp,_xlpm.Ll*0.95),_xlpm.kk,5.298/_xlpm.infl,_xlpm.hlf,MIN(_xlpm.tp,_xlpm.Ll*0.9),_xlpm.lam,LN(2)/_xlpm.hlf,_xlpm.f0,1/(1+EXP(_xlpm.kk*_xlpm.infl)),_xlpm.fL,1/(1+EXP(-_xlpm.kk*(_xlpm.Ll-_xlpm.infl))),_xlpm.eL,1-EXP(-_xlpm.lam*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IF(_xlpm.tt&gt;_xlpm.Ll,0,_xlpm.tot*(_xlpm.cA-_xlpm.cB))),0)</f>
        <v>0</v>
      </c>
      <c r="BT144" s="321">
        <f t="shared" si="10"/>
        <v>0</v>
      </c>
      <c r="BU144" s="321">
        <f t="shared" si="10"/>
        <v>0</v>
      </c>
      <c r="BV144" s="321">
        <f t="shared" si="10"/>
        <v>0</v>
      </c>
      <c r="BW144" s="321">
        <f t="shared" si="10"/>
        <v>0</v>
      </c>
      <c r="BX144" s="321">
        <f t="shared" si="10"/>
        <v>0</v>
      </c>
      <c r="BY144" s="321">
        <f t="shared" si="10"/>
        <v>0</v>
      </c>
      <c r="BZ144" s="321">
        <f t="shared" si="10"/>
        <v>0</v>
      </c>
      <c r="CA144" s="321">
        <f t="shared" si="10"/>
        <v>0</v>
      </c>
      <c r="CB144" s="321">
        <f t="shared" si="10"/>
        <v>0</v>
      </c>
      <c r="CC144" s="321">
        <f t="shared" si="10"/>
        <v>0</v>
      </c>
      <c r="CD144" s="321">
        <f t="shared" si="10"/>
        <v>0</v>
      </c>
      <c r="CE144" s="321">
        <f t="shared" si="10"/>
        <v>0</v>
      </c>
      <c r="CF144" s="321">
        <f t="shared" si="10"/>
        <v>0</v>
      </c>
      <c r="CG144" s="321">
        <f t="shared" si="10"/>
        <v>0</v>
      </c>
      <c r="CH144" s="321">
        <f t="shared" si="10"/>
        <v>0</v>
      </c>
      <c r="CI144" s="321">
        <f t="shared" si="10"/>
        <v>0</v>
      </c>
      <c r="CJ144" s="321">
        <f t="shared" si="10"/>
        <v>0</v>
      </c>
      <c r="CK144" s="321">
        <f t="shared" si="10"/>
        <v>0</v>
      </c>
      <c r="CL144" s="321">
        <f t="shared" si="10"/>
        <v>0</v>
      </c>
      <c r="CM144" s="321">
        <f t="shared" si="10"/>
        <v>0</v>
      </c>
      <c r="CN144" s="321">
        <f t="shared" si="10"/>
        <v>0</v>
      </c>
      <c r="CO144" s="321">
        <f t="shared" si="10"/>
        <v>0</v>
      </c>
      <c r="CP144" s="321">
        <f t="shared" si="10"/>
        <v>0</v>
      </c>
      <c r="CQ144" s="321">
        <f t="shared" si="10"/>
        <v>0</v>
      </c>
      <c r="CR144" s="321">
        <f t="shared" si="10"/>
        <v>0</v>
      </c>
      <c r="CS144" s="321">
        <f t="shared" si="10"/>
        <v>0</v>
      </c>
      <c r="CT144" s="321">
        <f t="shared" si="10"/>
        <v>0</v>
      </c>
      <c r="CU144" s="321">
        <f t="shared" si="10"/>
        <v>0</v>
      </c>
      <c r="CV144" s="321">
        <f t="shared" si="10"/>
        <v>0</v>
      </c>
      <c r="CW144" s="321">
        <f t="shared" si="10"/>
        <v>0</v>
      </c>
      <c r="CX144" s="321">
        <f t="shared" si="10"/>
        <v>0</v>
      </c>
      <c r="CY144" s="321">
        <f t="shared" si="10"/>
        <v>0</v>
      </c>
      <c r="CZ144" s="321">
        <f t="shared" si="10"/>
        <v>0</v>
      </c>
      <c r="DA144" s="321">
        <f t="shared" si="10"/>
        <v>0</v>
      </c>
      <c r="DB144" s="321">
        <f t="shared" si="10"/>
        <v>0</v>
      </c>
    </row>
    <row r="145" spans="2:106" outlineLevel="2" x14ac:dyDescent="0.25">
      <c r="B145" s="140"/>
      <c r="C145" s="140"/>
      <c r="D145" s="141"/>
      <c r="E145" s="322">
        <f>E30</f>
        <v>225</v>
      </c>
      <c r="F145" s="276"/>
    </row>
    <row r="146" spans="2:106" outlineLevel="2" x14ac:dyDescent="0.25">
      <c r="B146" s="140"/>
      <c r="C146" s="140"/>
      <c r="E146" s="141" t="s">
        <v>1309</v>
      </c>
      <c r="F146" s="275"/>
      <c r="G146" s="321">
        <f t="shared" ref="G146:AL146" si="11">IFERROR(G144/(1+$E$14)^G$135,0)</f>
        <v>0.36965730263855012</v>
      </c>
      <c r="H146" s="321">
        <f t="shared" si="11"/>
        <v>0.47748224059931355</v>
      </c>
      <c r="I146" s="321">
        <f t="shared" si="11"/>
        <v>0.6159265544425041</v>
      </c>
      <c r="J146" s="321">
        <f t="shared" si="11"/>
        <v>0.79308208653463663</v>
      </c>
      <c r="K146" s="321">
        <f t="shared" si="11"/>
        <v>1.0187434833109967</v>
      </c>
      <c r="L146" s="321">
        <f t="shared" si="11"/>
        <v>1.304445931153279</v>
      </c>
      <c r="M146" s="321">
        <f t="shared" si="11"/>
        <v>1.6632294626729536</v>
      </c>
      <c r="N146" s="321">
        <f t="shared" si="11"/>
        <v>2.1089102024484507</v>
      </c>
      <c r="O146" s="321">
        <f t="shared" si="11"/>
        <v>2.654548584140632</v>
      </c>
      <c r="P146" s="321">
        <f t="shared" si="11"/>
        <v>3.3097383218396392</v>
      </c>
      <c r="Q146" s="321">
        <f t="shared" si="11"/>
        <v>4.0763820366437473</v>
      </c>
      <c r="R146" s="321">
        <f t="shared" si="11"/>
        <v>4.942920075546505</v>
      </c>
      <c r="S146" s="321">
        <f t="shared" si="11"/>
        <v>5.8777276635605951</v>
      </c>
      <c r="T146" s="321">
        <f t="shared" si="11"/>
        <v>6.8236771494692787</v>
      </c>
      <c r="U146" s="321">
        <f t="shared" si="11"/>
        <v>7.6973424448060364</v>
      </c>
      <c r="V146" s="321">
        <f t="shared" si="11"/>
        <v>8.3969085416399789</v>
      </c>
      <c r="W146" s="321">
        <f t="shared" si="11"/>
        <v>8.8208862769811347</v>
      </c>
      <c r="X146" s="321">
        <f t="shared" si="11"/>
        <v>8.8944334924006352</v>
      </c>
      <c r="Y146" s="321">
        <f t="shared" si="11"/>
        <v>8.593655548213162</v>
      </c>
      <c r="Z146" s="321">
        <f t="shared" si="11"/>
        <v>7.9559340350502934</v>
      </c>
      <c r="AA146" s="321">
        <f t="shared" si="11"/>
        <v>7.069971676626011</v>
      </c>
      <c r="AB146" s="321">
        <f t="shared" si="11"/>
        <v>6.0500415829054432</v>
      </c>
      <c r="AC146" s="321">
        <f t="shared" si="11"/>
        <v>5.0067432687881404</v>
      </c>
      <c r="AD146" s="321">
        <f t="shared" si="11"/>
        <v>4.0259243696236524</v>
      </c>
      <c r="AE146" s="321">
        <f t="shared" si="11"/>
        <v>3.1605236239369305</v>
      </c>
      <c r="AF146" s="321">
        <f t="shared" si="11"/>
        <v>2.4331541956033367</v>
      </c>
      <c r="AG146" s="321">
        <f t="shared" si="11"/>
        <v>1.8441987018684984</v>
      </c>
      <c r="AH146" s="321">
        <f t="shared" si="11"/>
        <v>1.380778551448913</v>
      </c>
      <c r="AI146" s="321">
        <f t="shared" si="11"/>
        <v>1.0240254309956454</v>
      </c>
      <c r="AJ146" s="321">
        <f t="shared" si="11"/>
        <v>0.75391802077785786</v>
      </c>
      <c r="AK146" s="321">
        <f t="shared" si="11"/>
        <v>0.5519723684330009</v>
      </c>
      <c r="AL146" s="321">
        <f t="shared" si="11"/>
        <v>0.4024161476827508</v>
      </c>
      <c r="AM146" s="321">
        <f t="shared" ref="AM146:BR146" si="12">IFERROR(AM144/(1+$E$14)^AM$135,0)</f>
        <v>0.29244755615208906</v>
      </c>
      <c r="AN146" s="321">
        <f t="shared" si="12"/>
        <v>0.21202061242949569</v>
      </c>
      <c r="AO146" s="321">
        <f t="shared" si="12"/>
        <v>0.15343543890420172</v>
      </c>
      <c r="AP146" s="321">
        <f t="shared" si="12"/>
        <v>0.11088863753453095</v>
      </c>
      <c r="AQ146" s="321">
        <f t="shared" si="12"/>
        <v>8.0058941124585767E-2</v>
      </c>
      <c r="AR146" s="321">
        <f t="shared" si="12"/>
        <v>5.7757032641399197E-2</v>
      </c>
      <c r="AS146" s="321">
        <f t="shared" si="12"/>
        <v>4.1644259598206883E-2</v>
      </c>
      <c r="AT146" s="321">
        <f t="shared" si="12"/>
        <v>3.0013922098737773E-2</v>
      </c>
      <c r="AU146" s="321">
        <f t="shared" si="12"/>
        <v>2.1624899113465223E-2</v>
      </c>
      <c r="AV146" s="321">
        <f t="shared" si="12"/>
        <v>1.5576999610402716E-2</v>
      </c>
      <c r="AW146" s="321">
        <f t="shared" si="12"/>
        <v>1.1218576768435198E-2</v>
      </c>
      <c r="AX146" s="321">
        <f t="shared" si="12"/>
        <v>8.0785839608577339E-3</v>
      </c>
      <c r="AY146" s="321">
        <f t="shared" si="12"/>
        <v>5.8168870194901887E-3</v>
      </c>
      <c r="AZ146" s="321">
        <f t="shared" si="12"/>
        <v>4.1880768714078892E-3</v>
      </c>
      <c r="BA146" s="321">
        <f t="shared" si="12"/>
        <v>3.0151941632468181E-3</v>
      </c>
      <c r="BB146" s="321">
        <f t="shared" si="12"/>
        <v>2.1706934908127069E-3</v>
      </c>
      <c r="BC146" s="321">
        <f t="shared" si="12"/>
        <v>1.5626752900414276E-3</v>
      </c>
      <c r="BD146" s="321">
        <f t="shared" si="12"/>
        <v>1.1249398848436729E-3</v>
      </c>
      <c r="BE146" s="321">
        <f t="shared" si="12"/>
        <v>0</v>
      </c>
      <c r="BF146" s="321">
        <f t="shared" si="12"/>
        <v>0</v>
      </c>
      <c r="BG146" s="321">
        <f t="shared" si="12"/>
        <v>0</v>
      </c>
      <c r="BH146" s="321">
        <f t="shared" si="12"/>
        <v>0</v>
      </c>
      <c r="BI146" s="321">
        <f t="shared" si="12"/>
        <v>0</v>
      </c>
      <c r="BJ146" s="321">
        <f t="shared" si="12"/>
        <v>0</v>
      </c>
      <c r="BK146" s="321">
        <f t="shared" si="12"/>
        <v>0</v>
      </c>
      <c r="BL146" s="321">
        <f t="shared" si="12"/>
        <v>0</v>
      </c>
      <c r="BM146" s="321">
        <f t="shared" si="12"/>
        <v>0</v>
      </c>
      <c r="BN146" s="321">
        <f t="shared" si="12"/>
        <v>0</v>
      </c>
      <c r="BO146" s="321">
        <f t="shared" si="12"/>
        <v>0</v>
      </c>
      <c r="BP146" s="321">
        <f t="shared" si="12"/>
        <v>0</v>
      </c>
      <c r="BQ146" s="321">
        <f t="shared" si="12"/>
        <v>0</v>
      </c>
      <c r="BR146" s="321">
        <f t="shared" si="12"/>
        <v>0</v>
      </c>
      <c r="BS146" s="321">
        <f t="shared" ref="BS146:DB146" si="13">IFERROR(BS144/(1+$E$14)^BS$135,0)</f>
        <v>0</v>
      </c>
      <c r="BT146" s="321">
        <f t="shared" si="13"/>
        <v>0</v>
      </c>
      <c r="BU146" s="321">
        <f t="shared" si="13"/>
        <v>0</v>
      </c>
      <c r="BV146" s="321">
        <f t="shared" si="13"/>
        <v>0</v>
      </c>
      <c r="BW146" s="321">
        <f t="shared" si="13"/>
        <v>0</v>
      </c>
      <c r="BX146" s="321">
        <f t="shared" si="13"/>
        <v>0</v>
      </c>
      <c r="BY146" s="321">
        <f t="shared" si="13"/>
        <v>0</v>
      </c>
      <c r="BZ146" s="321">
        <f t="shared" si="13"/>
        <v>0</v>
      </c>
      <c r="CA146" s="321">
        <f t="shared" si="13"/>
        <v>0</v>
      </c>
      <c r="CB146" s="321">
        <f t="shared" si="13"/>
        <v>0</v>
      </c>
      <c r="CC146" s="321">
        <f t="shared" si="13"/>
        <v>0</v>
      </c>
      <c r="CD146" s="321">
        <f t="shared" si="13"/>
        <v>0</v>
      </c>
      <c r="CE146" s="321">
        <f t="shared" si="13"/>
        <v>0</v>
      </c>
      <c r="CF146" s="321">
        <f t="shared" si="13"/>
        <v>0</v>
      </c>
      <c r="CG146" s="321">
        <f t="shared" si="13"/>
        <v>0</v>
      </c>
      <c r="CH146" s="321">
        <f t="shared" si="13"/>
        <v>0</v>
      </c>
      <c r="CI146" s="321">
        <f t="shared" si="13"/>
        <v>0</v>
      </c>
      <c r="CJ146" s="321">
        <f t="shared" si="13"/>
        <v>0</v>
      </c>
      <c r="CK146" s="321">
        <f t="shared" si="13"/>
        <v>0</v>
      </c>
      <c r="CL146" s="321">
        <f t="shared" si="13"/>
        <v>0</v>
      </c>
      <c r="CM146" s="321">
        <f t="shared" si="13"/>
        <v>0</v>
      </c>
      <c r="CN146" s="321">
        <f t="shared" si="13"/>
        <v>0</v>
      </c>
      <c r="CO146" s="321">
        <f t="shared" si="13"/>
        <v>0</v>
      </c>
      <c r="CP146" s="321">
        <f t="shared" si="13"/>
        <v>0</v>
      </c>
      <c r="CQ146" s="321">
        <f t="shared" si="13"/>
        <v>0</v>
      </c>
      <c r="CR146" s="321">
        <f t="shared" si="13"/>
        <v>0</v>
      </c>
      <c r="CS146" s="321">
        <f t="shared" si="13"/>
        <v>0</v>
      </c>
      <c r="CT146" s="321">
        <f t="shared" si="13"/>
        <v>0</v>
      </c>
      <c r="CU146" s="321">
        <f t="shared" si="13"/>
        <v>0</v>
      </c>
      <c r="CV146" s="321">
        <f t="shared" si="13"/>
        <v>0</v>
      </c>
      <c r="CW146" s="321">
        <f t="shared" si="13"/>
        <v>0</v>
      </c>
      <c r="CX146" s="321">
        <f t="shared" si="13"/>
        <v>0</v>
      </c>
      <c r="CY146" s="321">
        <f t="shared" si="13"/>
        <v>0</v>
      </c>
      <c r="CZ146" s="321">
        <f t="shared" si="13"/>
        <v>0</v>
      </c>
      <c r="DA146" s="321">
        <f t="shared" si="13"/>
        <v>0</v>
      </c>
      <c r="DB146" s="321">
        <f t="shared" si="13"/>
        <v>0</v>
      </c>
    </row>
    <row r="147" spans="2:106" outlineLevel="2" x14ac:dyDescent="0.25">
      <c r="B147" s="140"/>
      <c r="C147" s="140"/>
      <c r="E147" s="322">
        <f>NPV($E$14,G144:DB144)</f>
        <v>121.15194329943874</v>
      </c>
    </row>
    <row r="148" spans="2:106" outlineLevel="2" x14ac:dyDescent="0.25">
      <c r="B148" s="140"/>
      <c r="C148" s="140"/>
      <c r="E148" s="274"/>
    </row>
    <row r="149" spans="2:106" x14ac:dyDescent="0.25">
      <c r="B149" s="112" t="s">
        <v>1327</v>
      </c>
      <c r="C149" s="112"/>
      <c r="E149" s="113" t="s">
        <v>380</v>
      </c>
      <c r="F149" s="113"/>
      <c r="G149" s="114">
        <v>1</v>
      </c>
      <c r="H149" s="114">
        <v>2</v>
      </c>
      <c r="I149" s="114">
        <v>3</v>
      </c>
      <c r="J149" s="114">
        <v>4</v>
      </c>
      <c r="K149" s="114">
        <v>5</v>
      </c>
      <c r="L149" s="114">
        <v>6</v>
      </c>
      <c r="M149" s="114">
        <v>7</v>
      </c>
      <c r="N149" s="114">
        <v>8</v>
      </c>
      <c r="O149" s="114">
        <v>9</v>
      </c>
      <c r="P149" s="114">
        <v>10</v>
      </c>
      <c r="Q149" s="114">
        <v>11</v>
      </c>
      <c r="R149" s="114">
        <v>12</v>
      </c>
      <c r="S149" s="114">
        <v>13</v>
      </c>
      <c r="T149" s="114">
        <v>14</v>
      </c>
      <c r="U149" s="114">
        <v>15</v>
      </c>
      <c r="V149" s="114">
        <v>16</v>
      </c>
      <c r="W149" s="114">
        <v>17</v>
      </c>
      <c r="X149" s="114">
        <v>18</v>
      </c>
      <c r="Y149" s="114">
        <v>19</v>
      </c>
      <c r="Z149" s="114">
        <v>20</v>
      </c>
      <c r="AA149" s="114">
        <v>21</v>
      </c>
      <c r="AB149" s="114">
        <v>22</v>
      </c>
      <c r="AC149" s="114">
        <v>23</v>
      </c>
      <c r="AD149" s="114">
        <v>24</v>
      </c>
      <c r="AE149" s="114">
        <v>25</v>
      </c>
      <c r="AF149" s="114">
        <v>26</v>
      </c>
      <c r="AG149" s="114">
        <v>27</v>
      </c>
      <c r="AH149" s="114">
        <v>28</v>
      </c>
      <c r="AI149" s="114">
        <v>29</v>
      </c>
      <c r="AJ149" s="114">
        <v>30</v>
      </c>
      <c r="AK149" s="114">
        <v>31</v>
      </c>
      <c r="AL149" s="114">
        <v>32</v>
      </c>
      <c r="AM149" s="114">
        <v>33</v>
      </c>
      <c r="AN149" s="114">
        <v>34</v>
      </c>
      <c r="AO149" s="114">
        <v>35</v>
      </c>
      <c r="AP149" s="114">
        <v>36</v>
      </c>
      <c r="AQ149" s="114">
        <v>37</v>
      </c>
      <c r="AR149" s="114">
        <v>38</v>
      </c>
      <c r="AS149" s="114">
        <v>39</v>
      </c>
      <c r="AT149" s="114">
        <v>40</v>
      </c>
      <c r="AU149" s="114">
        <v>41</v>
      </c>
      <c r="AV149" s="114">
        <v>42</v>
      </c>
      <c r="AW149" s="114">
        <v>43</v>
      </c>
      <c r="AX149" s="114">
        <v>44</v>
      </c>
      <c r="AY149" s="114">
        <v>45</v>
      </c>
      <c r="AZ149" s="114">
        <v>46</v>
      </c>
      <c r="BA149" s="114">
        <v>47</v>
      </c>
      <c r="BB149" s="114">
        <v>48</v>
      </c>
      <c r="BC149" s="114">
        <v>49</v>
      </c>
      <c r="BD149" s="114">
        <v>50</v>
      </c>
      <c r="BE149" s="114">
        <v>51</v>
      </c>
      <c r="BF149" s="114">
        <v>52</v>
      </c>
      <c r="BG149" s="114">
        <v>53</v>
      </c>
      <c r="BH149" s="114">
        <v>54</v>
      </c>
      <c r="BI149" s="114">
        <v>55</v>
      </c>
      <c r="BJ149" s="114">
        <v>56</v>
      </c>
      <c r="BK149" s="114">
        <v>57</v>
      </c>
      <c r="BL149" s="114">
        <v>58</v>
      </c>
      <c r="BM149" s="114">
        <v>59</v>
      </c>
      <c r="BN149" s="114">
        <v>60</v>
      </c>
      <c r="BO149" s="114">
        <v>61</v>
      </c>
      <c r="BP149" s="114">
        <v>62</v>
      </c>
      <c r="BQ149" s="114">
        <v>63</v>
      </c>
      <c r="BR149" s="114">
        <v>64</v>
      </c>
      <c r="BS149" s="114">
        <v>65</v>
      </c>
      <c r="BT149" s="114">
        <v>66</v>
      </c>
      <c r="BU149" s="114">
        <v>67</v>
      </c>
      <c r="BV149" s="114">
        <v>68</v>
      </c>
      <c r="BW149" s="114">
        <v>69</v>
      </c>
      <c r="BX149" s="114">
        <v>70</v>
      </c>
      <c r="BY149" s="114">
        <v>71</v>
      </c>
      <c r="BZ149" s="114">
        <v>72</v>
      </c>
      <c r="CA149" s="114">
        <v>73</v>
      </c>
      <c r="CB149" s="114">
        <v>74</v>
      </c>
      <c r="CC149" s="114">
        <v>75</v>
      </c>
      <c r="CD149" s="114">
        <v>76</v>
      </c>
      <c r="CE149" s="114">
        <v>77</v>
      </c>
      <c r="CF149" s="114">
        <v>78</v>
      </c>
      <c r="CG149" s="114">
        <v>79</v>
      </c>
      <c r="CH149" s="114">
        <v>80</v>
      </c>
      <c r="CI149" s="114">
        <v>81</v>
      </c>
      <c r="CJ149" s="114">
        <v>82</v>
      </c>
      <c r="CK149" s="114">
        <v>83</v>
      </c>
      <c r="CL149" s="114">
        <v>84</v>
      </c>
      <c r="CM149" s="114">
        <v>85</v>
      </c>
      <c r="CN149" s="114">
        <v>86</v>
      </c>
      <c r="CO149" s="114">
        <v>87</v>
      </c>
      <c r="CP149" s="114">
        <v>88</v>
      </c>
      <c r="CQ149" s="114">
        <v>89</v>
      </c>
      <c r="CR149" s="114">
        <v>90</v>
      </c>
      <c r="CS149" s="114">
        <v>91</v>
      </c>
      <c r="CT149" s="114">
        <v>92</v>
      </c>
      <c r="CU149" s="114">
        <v>93</v>
      </c>
      <c r="CV149" s="114">
        <v>94</v>
      </c>
      <c r="CW149" s="114">
        <v>95</v>
      </c>
      <c r="CX149" s="114">
        <v>96</v>
      </c>
      <c r="CY149" s="114">
        <v>97</v>
      </c>
      <c r="CZ149" s="114">
        <v>98</v>
      </c>
      <c r="DA149" s="114">
        <v>99</v>
      </c>
      <c r="DB149" s="114">
        <v>100</v>
      </c>
    </row>
    <row r="150" spans="2:106" outlineLevel="2" x14ac:dyDescent="0.25">
      <c r="B150" s="140"/>
      <c r="C150" s="140"/>
      <c r="E150" s="153"/>
    </row>
    <row r="151" spans="2:106" x14ac:dyDescent="0.25">
      <c r="B151" s="115" t="s">
        <v>1305</v>
      </c>
      <c r="C151" s="115"/>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c r="BX151" s="116"/>
      <c r="BY151" s="116"/>
      <c r="BZ151" s="116"/>
      <c r="CA151" s="116"/>
      <c r="CB151" s="116"/>
      <c r="CC151" s="116"/>
      <c r="CD151" s="116"/>
      <c r="CE151" s="116"/>
      <c r="CF151" s="116"/>
      <c r="CG151" s="116"/>
      <c r="CH151" s="116"/>
      <c r="CI151" s="116"/>
      <c r="CJ151" s="116"/>
      <c r="CK151" s="116"/>
      <c r="CL151" s="116"/>
      <c r="CM151" s="116"/>
      <c r="CN151" s="116"/>
      <c r="CO151" s="116"/>
      <c r="CP151" s="116"/>
      <c r="CQ151" s="116"/>
      <c r="CR151" s="116"/>
      <c r="CS151" s="116"/>
      <c r="CT151" s="116"/>
      <c r="CU151" s="116"/>
      <c r="CV151" s="116"/>
      <c r="CW151" s="116"/>
      <c r="CX151" s="116"/>
      <c r="CY151" s="116"/>
      <c r="CZ151" s="116"/>
      <c r="DA151" s="116"/>
      <c r="DB151" s="116"/>
    </row>
    <row r="152" spans="2:106" outlineLevel="2" x14ac:dyDescent="0.25">
      <c r="B152" s="140" t="str">
        <f>E17</f>
        <v>Woodland Habitat Creation</v>
      </c>
      <c r="C152" s="140" t="str">
        <f>E18</f>
        <v>Hectares created</v>
      </c>
      <c r="D152" s="141"/>
      <c r="E152" s="141" t="s">
        <v>1308</v>
      </c>
      <c r="G152" s="321">
        <f t="shared" ref="G152:AL152" si="14">IFERROR(_xlfn.LET(_xlpm.shp,$E$116,_xlpm.pk,$E$117,_xlpm.Ll,$E$15,_xlpm.Hh,$B$102,_xlpm.tot,$E$119,_xlpm.tt,G$149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1.21959390290237E-2</v>
      </c>
      <c r="H152" s="321">
        <f t="shared" si="14"/>
        <v>4.304555859530769E-2</v>
      </c>
      <c r="I152" s="321">
        <f t="shared" si="14"/>
        <v>0.13026621820361142</v>
      </c>
      <c r="J152" s="321">
        <f t="shared" si="14"/>
        <v>0.262241569984001</v>
      </c>
      <c r="K152" s="321">
        <f t="shared" si="14"/>
        <v>0.26224156998400089</v>
      </c>
      <c r="L152" s="321">
        <f t="shared" si="14"/>
        <v>0.13026621820361137</v>
      </c>
      <c r="M152" s="321">
        <f t="shared" si="14"/>
        <v>4.3045558595307731E-2</v>
      </c>
      <c r="N152" s="321">
        <f t="shared" si="14"/>
        <v>1.2195939029023795E-2</v>
      </c>
      <c r="O152" s="321">
        <f t="shared" si="14"/>
        <v>3.2999477320049043E-3</v>
      </c>
      <c r="P152" s="321">
        <f t="shared" si="14"/>
        <v>8.8165195567132539E-4</v>
      </c>
      <c r="Q152" s="321">
        <f t="shared" si="14"/>
        <v>2.3475267776285058E-4</v>
      </c>
      <c r="R152" s="321">
        <f t="shared" si="14"/>
        <v>6.2449683501442088E-5</v>
      </c>
      <c r="S152" s="321">
        <f t="shared" si="14"/>
        <v>1.6609064139028185E-5</v>
      </c>
      <c r="T152" s="321">
        <f t="shared" si="14"/>
        <v>4.4170489961636862E-6</v>
      </c>
      <c r="U152" s="321">
        <f t="shared" si="14"/>
        <v>1.1746591346617487E-6</v>
      </c>
      <c r="V152" s="321">
        <f t="shared" si="14"/>
        <v>3.1238454053506007E-7</v>
      </c>
      <c r="W152" s="321">
        <f t="shared" si="14"/>
        <v>8.3074298340424238E-8</v>
      </c>
      <c r="X152" s="321">
        <f t="shared" si="14"/>
        <v>2.209244027717716E-8</v>
      </c>
      <c r="Y152" s="321">
        <f t="shared" si="14"/>
        <v>5.8751730480643976E-9</v>
      </c>
      <c r="Z152" s="321">
        <f t="shared" si="14"/>
        <v>1.5624194937835513E-9</v>
      </c>
      <c r="AA152" s="321">
        <f t="shared" si="14"/>
        <v>4.1550333174100732E-10</v>
      </c>
      <c r="AB152" s="321">
        <f t="shared" si="14"/>
        <v>1.1049731130086116E-10</v>
      </c>
      <c r="AC152" s="321">
        <f t="shared" si="14"/>
        <v>2.9385094357792243E-11</v>
      </c>
      <c r="AD152" s="321">
        <f t="shared" si="14"/>
        <v>7.8146489279617988E-12</v>
      </c>
      <c r="AE152" s="321">
        <f t="shared" si="14"/>
        <v>2.0780377418816442E-12</v>
      </c>
      <c r="AF152" s="321">
        <f t="shared" si="14"/>
        <v>5.5275783950037296E-13</v>
      </c>
      <c r="AG152" s="321">
        <f t="shared" si="14"/>
        <v>1.4698242623012448E-13</v>
      </c>
      <c r="AH152" s="321">
        <f t="shared" si="14"/>
        <v>3.8968828164342995E-14</v>
      </c>
      <c r="AI152" s="321">
        <f t="shared" si="14"/>
        <v>1.0491607582707729E-14</v>
      </c>
      <c r="AJ152" s="321">
        <f t="shared" si="14"/>
        <v>2.7977620220553944E-15</v>
      </c>
      <c r="AK152" s="321">
        <f t="shared" si="14"/>
        <v>0</v>
      </c>
      <c r="AL152" s="321">
        <f t="shared" si="14"/>
        <v>0</v>
      </c>
      <c r="AM152" s="321">
        <f t="shared" ref="AM152:BR152" si="15">IFERROR(_xlfn.LET(_xlpm.shp,$E$116,_xlpm.pk,$E$117,_xlpm.Ll,$E$15,_xlpm.Hh,$B$102,_xlpm.tot,$E$119,_xlpm.tt,AM$149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0</v>
      </c>
      <c r="AN152" s="321">
        <f t="shared" si="15"/>
        <v>0</v>
      </c>
      <c r="AO152" s="321">
        <f t="shared" si="15"/>
        <v>0</v>
      </c>
      <c r="AP152" s="321">
        <f t="shared" si="15"/>
        <v>0</v>
      </c>
      <c r="AQ152" s="321">
        <f t="shared" si="15"/>
        <v>0</v>
      </c>
      <c r="AR152" s="321">
        <f t="shared" si="15"/>
        <v>0</v>
      </c>
      <c r="AS152" s="321">
        <f t="shared" si="15"/>
        <v>0</v>
      </c>
      <c r="AT152" s="321">
        <f t="shared" si="15"/>
        <v>0</v>
      </c>
      <c r="AU152" s="321">
        <f t="shared" si="15"/>
        <v>0</v>
      </c>
      <c r="AV152" s="321">
        <f t="shared" si="15"/>
        <v>0</v>
      </c>
      <c r="AW152" s="321">
        <f t="shared" si="15"/>
        <v>0</v>
      </c>
      <c r="AX152" s="321">
        <f t="shared" si="15"/>
        <v>0</v>
      </c>
      <c r="AY152" s="321">
        <f t="shared" si="15"/>
        <v>0</v>
      </c>
      <c r="AZ152" s="321">
        <f t="shared" si="15"/>
        <v>0</v>
      </c>
      <c r="BA152" s="321">
        <f t="shared" si="15"/>
        <v>0</v>
      </c>
      <c r="BB152" s="321">
        <f t="shared" si="15"/>
        <v>0</v>
      </c>
      <c r="BC152" s="321">
        <f t="shared" si="15"/>
        <v>0</v>
      </c>
      <c r="BD152" s="321">
        <f t="shared" si="15"/>
        <v>0</v>
      </c>
      <c r="BE152" s="321">
        <f t="shared" si="15"/>
        <v>0</v>
      </c>
      <c r="BF152" s="321">
        <f t="shared" si="15"/>
        <v>0</v>
      </c>
      <c r="BG152" s="321">
        <f t="shared" si="15"/>
        <v>0</v>
      </c>
      <c r="BH152" s="321">
        <f t="shared" si="15"/>
        <v>0</v>
      </c>
      <c r="BI152" s="321">
        <f t="shared" si="15"/>
        <v>0</v>
      </c>
      <c r="BJ152" s="321">
        <f t="shared" si="15"/>
        <v>0</v>
      </c>
      <c r="BK152" s="321">
        <f t="shared" si="15"/>
        <v>0</v>
      </c>
      <c r="BL152" s="321">
        <f t="shared" si="15"/>
        <v>0</v>
      </c>
      <c r="BM152" s="321">
        <f t="shared" si="15"/>
        <v>0</v>
      </c>
      <c r="BN152" s="321">
        <f t="shared" si="15"/>
        <v>0</v>
      </c>
      <c r="BO152" s="321">
        <f t="shared" si="15"/>
        <v>0</v>
      </c>
      <c r="BP152" s="321">
        <f t="shared" si="15"/>
        <v>0</v>
      </c>
      <c r="BQ152" s="321">
        <f t="shared" si="15"/>
        <v>0</v>
      </c>
      <c r="BR152" s="321">
        <f t="shared" si="15"/>
        <v>0</v>
      </c>
      <c r="BS152" s="321">
        <f t="shared" ref="BS152:DB152" si="16">IFERROR(_xlfn.LET(_xlpm.shp,$E$116,_xlpm.pk,$E$117,_xlpm.Ll,$E$15,_xlpm.Hh,$B$102,_xlpm.tot,$E$119,_xlpm.tt,BS$149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0</v>
      </c>
      <c r="BT152" s="321">
        <f t="shared" si="16"/>
        <v>0</v>
      </c>
      <c r="BU152" s="321">
        <f t="shared" si="16"/>
        <v>0</v>
      </c>
      <c r="BV152" s="321">
        <f t="shared" si="16"/>
        <v>0</v>
      </c>
      <c r="BW152" s="321">
        <f t="shared" si="16"/>
        <v>0</v>
      </c>
      <c r="BX152" s="321">
        <f t="shared" si="16"/>
        <v>0</v>
      </c>
      <c r="BY152" s="321">
        <f t="shared" si="16"/>
        <v>0</v>
      </c>
      <c r="BZ152" s="321">
        <f t="shared" si="16"/>
        <v>0</v>
      </c>
      <c r="CA152" s="321">
        <f t="shared" si="16"/>
        <v>0</v>
      </c>
      <c r="CB152" s="321">
        <f t="shared" si="16"/>
        <v>0</v>
      </c>
      <c r="CC152" s="321">
        <f t="shared" si="16"/>
        <v>0</v>
      </c>
      <c r="CD152" s="321">
        <f t="shared" si="16"/>
        <v>0</v>
      </c>
      <c r="CE152" s="321">
        <f t="shared" si="16"/>
        <v>0</v>
      </c>
      <c r="CF152" s="321">
        <f t="shared" si="16"/>
        <v>0</v>
      </c>
      <c r="CG152" s="321">
        <f t="shared" si="16"/>
        <v>0</v>
      </c>
      <c r="CH152" s="321">
        <f t="shared" si="16"/>
        <v>0</v>
      </c>
      <c r="CI152" s="321">
        <f t="shared" si="16"/>
        <v>0</v>
      </c>
      <c r="CJ152" s="321">
        <f t="shared" si="16"/>
        <v>0</v>
      </c>
      <c r="CK152" s="321">
        <f t="shared" si="16"/>
        <v>0</v>
      </c>
      <c r="CL152" s="321">
        <f t="shared" si="16"/>
        <v>0</v>
      </c>
      <c r="CM152" s="321">
        <f t="shared" si="16"/>
        <v>0</v>
      </c>
      <c r="CN152" s="321">
        <f t="shared" si="16"/>
        <v>0</v>
      </c>
      <c r="CO152" s="321">
        <f t="shared" si="16"/>
        <v>0</v>
      </c>
      <c r="CP152" s="321">
        <f t="shared" si="16"/>
        <v>0</v>
      </c>
      <c r="CQ152" s="321">
        <f t="shared" si="16"/>
        <v>0</v>
      </c>
      <c r="CR152" s="321">
        <f t="shared" si="16"/>
        <v>0</v>
      </c>
      <c r="CS152" s="321">
        <f t="shared" si="16"/>
        <v>0</v>
      </c>
      <c r="CT152" s="321">
        <f t="shared" si="16"/>
        <v>0</v>
      </c>
      <c r="CU152" s="321">
        <f t="shared" si="16"/>
        <v>0</v>
      </c>
      <c r="CV152" s="321">
        <f t="shared" si="16"/>
        <v>0</v>
      </c>
      <c r="CW152" s="321">
        <f t="shared" si="16"/>
        <v>0</v>
      </c>
      <c r="CX152" s="321">
        <f t="shared" si="16"/>
        <v>0</v>
      </c>
      <c r="CY152" s="321">
        <f t="shared" si="16"/>
        <v>0</v>
      </c>
      <c r="CZ152" s="321">
        <f t="shared" si="16"/>
        <v>0</v>
      </c>
      <c r="DA152" s="321">
        <f t="shared" si="16"/>
        <v>0</v>
      </c>
      <c r="DB152" s="321">
        <f t="shared" si="16"/>
        <v>0</v>
      </c>
    </row>
    <row r="153" spans="2:106" outlineLevel="2" x14ac:dyDescent="0.25">
      <c r="B153" s="140"/>
      <c r="C153" s="140"/>
      <c r="D153" s="141"/>
      <c r="E153" s="322">
        <f>E119</f>
        <v>0.9</v>
      </c>
      <c r="F153" s="276"/>
    </row>
    <row r="154" spans="2:106" outlineLevel="2" x14ac:dyDescent="0.25">
      <c r="B154" s="140"/>
      <c r="C154" s="140"/>
      <c r="D154" s="141"/>
      <c r="E154" s="141" t="s">
        <v>1309</v>
      </c>
      <c r="G154" s="321">
        <f t="shared" ref="G154:AL154" si="17">IFERROR(G152/(1+$E$14)^G$149,0)</f>
        <v>1.1783515970071209E-2</v>
      </c>
      <c r="H154" s="321">
        <f t="shared" si="17"/>
        <v>4.0183489551968724E-2</v>
      </c>
      <c r="I154" s="321">
        <f t="shared" si="17"/>
        <v>0.11749266530370628</v>
      </c>
      <c r="J154" s="321">
        <f t="shared" si="17"/>
        <v>0.2285283779420289</v>
      </c>
      <c r="K154" s="321">
        <f t="shared" si="17"/>
        <v>0.22080036516138052</v>
      </c>
      <c r="L154" s="321">
        <f t="shared" si="17"/>
        <v>0.10597165244017216</v>
      </c>
      <c r="M154" s="321">
        <f t="shared" si="17"/>
        <v>3.3833419953497555E-2</v>
      </c>
      <c r="N154" s="321">
        <f t="shared" si="17"/>
        <v>9.2617370375494678E-3</v>
      </c>
      <c r="O154" s="321">
        <f t="shared" si="17"/>
        <v>2.4212738575788706E-3</v>
      </c>
      <c r="P154" s="321">
        <f t="shared" si="17"/>
        <v>6.2501965851941661E-4</v>
      </c>
      <c r="Q154" s="321">
        <f t="shared" si="17"/>
        <v>1.6079284042012795E-4</v>
      </c>
      <c r="R154" s="321">
        <f t="shared" si="17"/>
        <v>4.1328157524696549E-5</v>
      </c>
      <c r="S154" s="321">
        <f t="shared" si="17"/>
        <v>1.0619904586880934E-5</v>
      </c>
      <c r="T154" s="321">
        <f t="shared" si="17"/>
        <v>2.7287724365897835E-6</v>
      </c>
      <c r="U154" s="321">
        <f t="shared" si="17"/>
        <v>7.0114301756152919E-7</v>
      </c>
      <c r="V154" s="321">
        <f t="shared" si="17"/>
        <v>1.8015401125487682E-7</v>
      </c>
      <c r="W154" s="321">
        <f t="shared" si="17"/>
        <v>4.6289313009160015E-8</v>
      </c>
      <c r="X154" s="321">
        <f t="shared" si="17"/>
        <v>1.1893711323068401E-8</v>
      </c>
      <c r="Y154" s="321">
        <f t="shared" si="17"/>
        <v>3.0560046929577338E-9</v>
      </c>
      <c r="Z154" s="321">
        <f t="shared" si="17"/>
        <v>7.8521873474661364E-10</v>
      </c>
      <c r="AA154" s="321">
        <f t="shared" si="17"/>
        <v>2.0175632792340603E-10</v>
      </c>
      <c r="AB154" s="321">
        <f t="shared" si="17"/>
        <v>5.1839883293648797E-11</v>
      </c>
      <c r="AC154" s="321">
        <f t="shared" si="17"/>
        <v>1.3319841113801792E-11</v>
      </c>
      <c r="AD154" s="321">
        <f t="shared" si="17"/>
        <v>3.4224812468813951E-12</v>
      </c>
      <c r="AE154" s="321">
        <f t="shared" si="17"/>
        <v>8.7931541406662395E-13</v>
      </c>
      <c r="AF154" s="321">
        <f t="shared" si="17"/>
        <v>2.2598822761349422E-13</v>
      </c>
      <c r="AG154" s="321">
        <f t="shared" si="17"/>
        <v>5.8059857765525833E-14</v>
      </c>
      <c r="AH154" s="321">
        <f t="shared" si="17"/>
        <v>1.4872622409123948E-14</v>
      </c>
      <c r="AI154" s="321">
        <f t="shared" si="17"/>
        <v>3.86876093882823E-15</v>
      </c>
      <c r="AJ154" s="321">
        <f t="shared" si="17"/>
        <v>9.9678220646137942E-16</v>
      </c>
      <c r="AK154" s="321">
        <f t="shared" si="17"/>
        <v>0</v>
      </c>
      <c r="AL154" s="321">
        <f t="shared" si="17"/>
        <v>0</v>
      </c>
      <c r="AM154" s="321">
        <f t="shared" ref="AM154:BR154" si="18">IFERROR(AM152/(1+$E$14)^AM$149,0)</f>
        <v>0</v>
      </c>
      <c r="AN154" s="321">
        <f t="shared" si="18"/>
        <v>0</v>
      </c>
      <c r="AO154" s="321">
        <f t="shared" si="18"/>
        <v>0</v>
      </c>
      <c r="AP154" s="321">
        <f t="shared" si="18"/>
        <v>0</v>
      </c>
      <c r="AQ154" s="321">
        <f t="shared" si="18"/>
        <v>0</v>
      </c>
      <c r="AR154" s="321">
        <f t="shared" si="18"/>
        <v>0</v>
      </c>
      <c r="AS154" s="321">
        <f t="shared" si="18"/>
        <v>0</v>
      </c>
      <c r="AT154" s="321">
        <f t="shared" si="18"/>
        <v>0</v>
      </c>
      <c r="AU154" s="321">
        <f t="shared" si="18"/>
        <v>0</v>
      </c>
      <c r="AV154" s="321">
        <f t="shared" si="18"/>
        <v>0</v>
      </c>
      <c r="AW154" s="321">
        <f t="shared" si="18"/>
        <v>0</v>
      </c>
      <c r="AX154" s="321">
        <f t="shared" si="18"/>
        <v>0</v>
      </c>
      <c r="AY154" s="321">
        <f t="shared" si="18"/>
        <v>0</v>
      </c>
      <c r="AZ154" s="321">
        <f t="shared" si="18"/>
        <v>0</v>
      </c>
      <c r="BA154" s="321">
        <f t="shared" si="18"/>
        <v>0</v>
      </c>
      <c r="BB154" s="321">
        <f t="shared" si="18"/>
        <v>0</v>
      </c>
      <c r="BC154" s="321">
        <f t="shared" si="18"/>
        <v>0</v>
      </c>
      <c r="BD154" s="321">
        <f t="shared" si="18"/>
        <v>0</v>
      </c>
      <c r="BE154" s="321">
        <f t="shared" si="18"/>
        <v>0</v>
      </c>
      <c r="BF154" s="321">
        <f t="shared" si="18"/>
        <v>0</v>
      </c>
      <c r="BG154" s="321">
        <f t="shared" si="18"/>
        <v>0</v>
      </c>
      <c r="BH154" s="321">
        <f t="shared" si="18"/>
        <v>0</v>
      </c>
      <c r="BI154" s="321">
        <f t="shared" si="18"/>
        <v>0</v>
      </c>
      <c r="BJ154" s="321">
        <f t="shared" si="18"/>
        <v>0</v>
      </c>
      <c r="BK154" s="321">
        <f t="shared" si="18"/>
        <v>0</v>
      </c>
      <c r="BL154" s="321">
        <f t="shared" si="18"/>
        <v>0</v>
      </c>
      <c r="BM154" s="321">
        <f t="shared" si="18"/>
        <v>0</v>
      </c>
      <c r="BN154" s="321">
        <f t="shared" si="18"/>
        <v>0</v>
      </c>
      <c r="BO154" s="321">
        <f t="shared" si="18"/>
        <v>0</v>
      </c>
      <c r="BP154" s="321">
        <f t="shared" si="18"/>
        <v>0</v>
      </c>
      <c r="BQ154" s="321">
        <f t="shared" si="18"/>
        <v>0</v>
      </c>
      <c r="BR154" s="321">
        <f t="shared" si="18"/>
        <v>0</v>
      </c>
      <c r="BS154" s="321">
        <f t="shared" ref="BS154:DB154" si="19">IFERROR(BS152/(1+$E$14)^BS$149,0)</f>
        <v>0</v>
      </c>
      <c r="BT154" s="321">
        <f t="shared" si="19"/>
        <v>0</v>
      </c>
      <c r="BU154" s="321">
        <f t="shared" si="19"/>
        <v>0</v>
      </c>
      <c r="BV154" s="321">
        <f t="shared" si="19"/>
        <v>0</v>
      </c>
      <c r="BW154" s="321">
        <f t="shared" si="19"/>
        <v>0</v>
      </c>
      <c r="BX154" s="321">
        <f t="shared" si="19"/>
        <v>0</v>
      </c>
      <c r="BY154" s="321">
        <f t="shared" si="19"/>
        <v>0</v>
      </c>
      <c r="BZ154" s="321">
        <f t="shared" si="19"/>
        <v>0</v>
      </c>
      <c r="CA154" s="321">
        <f t="shared" si="19"/>
        <v>0</v>
      </c>
      <c r="CB154" s="321">
        <f t="shared" si="19"/>
        <v>0</v>
      </c>
      <c r="CC154" s="321">
        <f t="shared" si="19"/>
        <v>0</v>
      </c>
      <c r="CD154" s="321">
        <f t="shared" si="19"/>
        <v>0</v>
      </c>
      <c r="CE154" s="321">
        <f t="shared" si="19"/>
        <v>0</v>
      </c>
      <c r="CF154" s="321">
        <f t="shared" si="19"/>
        <v>0</v>
      </c>
      <c r="CG154" s="321">
        <f t="shared" si="19"/>
        <v>0</v>
      </c>
      <c r="CH154" s="321">
        <f t="shared" si="19"/>
        <v>0</v>
      </c>
      <c r="CI154" s="321">
        <f t="shared" si="19"/>
        <v>0</v>
      </c>
      <c r="CJ154" s="321">
        <f t="shared" si="19"/>
        <v>0</v>
      </c>
      <c r="CK154" s="321">
        <f t="shared" si="19"/>
        <v>0</v>
      </c>
      <c r="CL154" s="321">
        <f t="shared" si="19"/>
        <v>0</v>
      </c>
      <c r="CM154" s="321">
        <f t="shared" si="19"/>
        <v>0</v>
      </c>
      <c r="CN154" s="321">
        <f t="shared" si="19"/>
        <v>0</v>
      </c>
      <c r="CO154" s="321">
        <f t="shared" si="19"/>
        <v>0</v>
      </c>
      <c r="CP154" s="321">
        <f t="shared" si="19"/>
        <v>0</v>
      </c>
      <c r="CQ154" s="321">
        <f t="shared" si="19"/>
        <v>0</v>
      </c>
      <c r="CR154" s="321">
        <f t="shared" si="19"/>
        <v>0</v>
      </c>
      <c r="CS154" s="321">
        <f t="shared" si="19"/>
        <v>0</v>
      </c>
      <c r="CT154" s="321">
        <f t="shared" si="19"/>
        <v>0</v>
      </c>
      <c r="CU154" s="321">
        <f t="shared" si="19"/>
        <v>0</v>
      </c>
      <c r="CV154" s="321">
        <f t="shared" si="19"/>
        <v>0</v>
      </c>
      <c r="CW154" s="321">
        <f t="shared" si="19"/>
        <v>0</v>
      </c>
      <c r="CX154" s="321">
        <f t="shared" si="19"/>
        <v>0</v>
      </c>
      <c r="CY154" s="321">
        <f t="shared" si="19"/>
        <v>0</v>
      </c>
      <c r="CZ154" s="321">
        <f t="shared" si="19"/>
        <v>0</v>
      </c>
      <c r="DA154" s="321">
        <f t="shared" si="19"/>
        <v>0</v>
      </c>
      <c r="DB154" s="321">
        <f t="shared" si="19"/>
        <v>0</v>
      </c>
    </row>
    <row r="155" spans="2:106" outlineLevel="2" x14ac:dyDescent="0.25">
      <c r="B155" s="140"/>
      <c r="C155" s="140"/>
      <c r="D155" s="141"/>
      <c r="E155" s="322">
        <f>NPV($E$14,G152:DB152)</f>
        <v>0.77111793014423979</v>
      </c>
    </row>
    <row r="156" spans="2:106" outlineLevel="2" x14ac:dyDescent="0.25">
      <c r="B156" s="140"/>
      <c r="C156" s="140"/>
      <c r="D156" s="141"/>
      <c r="E156" s="274"/>
    </row>
    <row r="157" spans="2:106" x14ac:dyDescent="0.25">
      <c r="B157" s="115" t="s">
        <v>358</v>
      </c>
      <c r="C157" s="115"/>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c r="BC157" s="116"/>
      <c r="BD157" s="116"/>
      <c r="BE157" s="116"/>
      <c r="BF157" s="116"/>
      <c r="BG157" s="116"/>
      <c r="BH157" s="116"/>
      <c r="BI157" s="116"/>
      <c r="BJ157" s="116"/>
      <c r="BK157" s="116"/>
      <c r="BL157" s="116"/>
      <c r="BM157" s="116"/>
      <c r="BN157" s="116"/>
      <c r="BO157" s="116"/>
      <c r="BP157" s="116"/>
      <c r="BQ157" s="116"/>
      <c r="BR157" s="116"/>
      <c r="BS157" s="116"/>
      <c r="BT157" s="116"/>
      <c r="BU157" s="116"/>
      <c r="BV157" s="116"/>
      <c r="BW157" s="116"/>
      <c r="BX157" s="116"/>
      <c r="BY157" s="116"/>
      <c r="BZ157" s="116"/>
      <c r="CA157" s="116"/>
      <c r="CB157" s="116"/>
      <c r="CC157" s="116"/>
      <c r="CD157" s="116"/>
      <c r="CE157" s="116"/>
      <c r="CF157" s="116"/>
      <c r="CG157" s="116"/>
      <c r="CH157" s="116"/>
      <c r="CI157" s="116"/>
      <c r="CJ157" s="116"/>
      <c r="CK157" s="116"/>
      <c r="CL157" s="116"/>
      <c r="CM157" s="116"/>
      <c r="CN157" s="116"/>
      <c r="CO157" s="116"/>
      <c r="CP157" s="116"/>
      <c r="CQ157" s="116"/>
      <c r="CR157" s="116"/>
      <c r="CS157" s="116"/>
      <c r="CT157" s="116"/>
      <c r="CU157" s="116"/>
      <c r="CV157" s="116"/>
      <c r="CW157" s="116"/>
      <c r="CX157" s="116"/>
      <c r="CY157" s="116"/>
      <c r="CZ157" s="116"/>
      <c r="DA157" s="116"/>
      <c r="DB157" s="116"/>
    </row>
    <row r="158" spans="2:106" outlineLevel="2" x14ac:dyDescent="0.25">
      <c r="B158" s="140" t="str">
        <f>E26</f>
        <v>Carbon Removal</v>
      </c>
      <c r="C158" s="140" t="str">
        <f>E27</f>
        <v>tCO₂e removed</v>
      </c>
      <c r="D158" s="140"/>
      <c r="E158" s="141" t="s">
        <v>1308</v>
      </c>
      <c r="G158" s="321">
        <f t="shared" ref="G158:AL158" si="20">IFERROR(_xlfn.LET(_xlpm.shp,$E$126,_xlpm.pk,$E$127,_xlpm.Ll,$E$15,_xlpm.Hh,$B$102,_xlpm.tot,$E$129,_xlpm.tt,G$149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0.3938103056363591</v>
      </c>
      <c r="H158" s="321">
        <f t="shared" si="20"/>
        <v>0.52648422110402382</v>
      </c>
      <c r="I158" s="321">
        <f t="shared" si="20"/>
        <v>0.7029062657518711</v>
      </c>
      <c r="J158" s="321">
        <f t="shared" si="20"/>
        <v>0.93675706396329783</v>
      </c>
      <c r="K158" s="321">
        <f t="shared" si="20"/>
        <v>1.2454148209001945</v>
      </c>
      <c r="L158" s="321">
        <f t="shared" si="20"/>
        <v>1.6505003404848211</v>
      </c>
      <c r="M158" s="321">
        <f t="shared" si="20"/>
        <v>2.178121265432388</v>
      </c>
      <c r="N158" s="321">
        <f t="shared" si="20"/>
        <v>2.8584350151898086</v>
      </c>
      <c r="O158" s="321">
        <f t="shared" si="20"/>
        <v>3.7239278965492733</v>
      </c>
      <c r="P158" s="321">
        <f t="shared" si="20"/>
        <v>4.8055665221327093</v>
      </c>
      <c r="Q158" s="321">
        <f t="shared" si="20"/>
        <v>6.1258472579439864</v>
      </c>
      <c r="R158" s="321">
        <f t="shared" si="20"/>
        <v>7.6880327157735211</v>
      </c>
      <c r="S158" s="321">
        <f t="shared" si="20"/>
        <v>9.4619673284328911</v>
      </c>
      <c r="T158" s="321">
        <f t="shared" si="20"/>
        <v>11.369223521705834</v>
      </c>
      <c r="U158" s="321">
        <f t="shared" si="20"/>
        <v>13.273745669868356</v>
      </c>
      <c r="V158" s="321">
        <f t="shared" si="20"/>
        <v>14.986922332724887</v>
      </c>
      <c r="W158" s="321">
        <f t="shared" si="20"/>
        <v>16.294671387007181</v>
      </c>
      <c r="X158" s="321">
        <f t="shared" si="20"/>
        <v>17.005602578318886</v>
      </c>
      <c r="Y158" s="321">
        <f t="shared" si="20"/>
        <v>17.005602578318861</v>
      </c>
      <c r="Z158" s="321">
        <f t="shared" si="20"/>
        <v>16.29467138700717</v>
      </c>
      <c r="AA158" s="321">
        <f t="shared" si="20"/>
        <v>14.986922332724925</v>
      </c>
      <c r="AB158" s="321">
        <f t="shared" si="20"/>
        <v>13.273745669868351</v>
      </c>
      <c r="AC158" s="321">
        <f t="shared" si="20"/>
        <v>11.369223521705834</v>
      </c>
      <c r="AD158" s="321">
        <f t="shared" si="20"/>
        <v>9.4619673284328609</v>
      </c>
      <c r="AE158" s="321">
        <f t="shared" si="20"/>
        <v>7.688032715773546</v>
      </c>
      <c r="AF158" s="321">
        <f t="shared" si="20"/>
        <v>6.1258472579440113</v>
      </c>
      <c r="AG158" s="321">
        <f t="shared" si="20"/>
        <v>4.8055665221326844</v>
      </c>
      <c r="AH158" s="321">
        <f t="shared" si="20"/>
        <v>3.7239278965492559</v>
      </c>
      <c r="AI158" s="321">
        <f t="shared" si="20"/>
        <v>2.8584350151898583</v>
      </c>
      <c r="AJ158" s="321">
        <f t="shared" si="20"/>
        <v>2.1781212654323507</v>
      </c>
      <c r="AK158" s="321">
        <f t="shared" si="20"/>
        <v>0</v>
      </c>
      <c r="AL158" s="321">
        <f t="shared" si="20"/>
        <v>0</v>
      </c>
      <c r="AM158" s="321">
        <f t="shared" ref="AM158:BR158" si="21">IFERROR(_xlfn.LET(_xlpm.shp,$E$126,_xlpm.pk,$E$127,_xlpm.Ll,$E$15,_xlpm.Hh,$B$102,_xlpm.tot,$E$129,_xlpm.tt,AM$149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0</v>
      </c>
      <c r="AN158" s="321">
        <f t="shared" si="21"/>
        <v>0</v>
      </c>
      <c r="AO158" s="321">
        <f t="shared" si="21"/>
        <v>0</v>
      </c>
      <c r="AP158" s="321">
        <f t="shared" si="21"/>
        <v>0</v>
      </c>
      <c r="AQ158" s="321">
        <f t="shared" si="21"/>
        <v>0</v>
      </c>
      <c r="AR158" s="321">
        <f t="shared" si="21"/>
        <v>0</v>
      </c>
      <c r="AS158" s="321">
        <f t="shared" si="21"/>
        <v>0</v>
      </c>
      <c r="AT158" s="321">
        <f t="shared" si="21"/>
        <v>0</v>
      </c>
      <c r="AU158" s="321">
        <f t="shared" si="21"/>
        <v>0</v>
      </c>
      <c r="AV158" s="321">
        <f t="shared" si="21"/>
        <v>0</v>
      </c>
      <c r="AW158" s="321">
        <f t="shared" si="21"/>
        <v>0</v>
      </c>
      <c r="AX158" s="321">
        <f t="shared" si="21"/>
        <v>0</v>
      </c>
      <c r="AY158" s="321">
        <f t="shared" si="21"/>
        <v>0</v>
      </c>
      <c r="AZ158" s="321">
        <f t="shared" si="21"/>
        <v>0</v>
      </c>
      <c r="BA158" s="321">
        <f t="shared" si="21"/>
        <v>0</v>
      </c>
      <c r="BB158" s="321">
        <f t="shared" si="21"/>
        <v>0</v>
      </c>
      <c r="BC158" s="321">
        <f t="shared" si="21"/>
        <v>0</v>
      </c>
      <c r="BD158" s="321">
        <f t="shared" si="21"/>
        <v>0</v>
      </c>
      <c r="BE158" s="321">
        <f t="shared" si="21"/>
        <v>0</v>
      </c>
      <c r="BF158" s="321">
        <f t="shared" si="21"/>
        <v>0</v>
      </c>
      <c r="BG158" s="321">
        <f t="shared" si="21"/>
        <v>0</v>
      </c>
      <c r="BH158" s="321">
        <f t="shared" si="21"/>
        <v>0</v>
      </c>
      <c r="BI158" s="321">
        <f t="shared" si="21"/>
        <v>0</v>
      </c>
      <c r="BJ158" s="321">
        <f t="shared" si="21"/>
        <v>0</v>
      </c>
      <c r="BK158" s="321">
        <f t="shared" si="21"/>
        <v>0</v>
      </c>
      <c r="BL158" s="321">
        <f t="shared" si="21"/>
        <v>0</v>
      </c>
      <c r="BM158" s="321">
        <f t="shared" si="21"/>
        <v>0</v>
      </c>
      <c r="BN158" s="321">
        <f t="shared" si="21"/>
        <v>0</v>
      </c>
      <c r="BO158" s="321">
        <f t="shared" si="21"/>
        <v>0</v>
      </c>
      <c r="BP158" s="321">
        <f t="shared" si="21"/>
        <v>0</v>
      </c>
      <c r="BQ158" s="321">
        <f t="shared" si="21"/>
        <v>0</v>
      </c>
      <c r="BR158" s="321">
        <f t="shared" si="21"/>
        <v>0</v>
      </c>
      <c r="BS158" s="321">
        <f t="shared" ref="BS158:DB158" si="22">IFERROR(_xlfn.LET(_xlpm.shp,$E$126,_xlpm.pk,$E$127,_xlpm.Ll,$E$15,_xlpm.Hh,$B$102,_xlpm.tot,$E$129,_xlpm.tt,BS$149,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tt&gt;=_xlpm.Ll,1,IF(_xlpm.tt&lt;=0,0,IF(_xlpm.shp="Linear",_xlpm.tt/_xlpm.Ll,IF(_xlpm.shp="S-curve",(1/(1+EXP(-_xlpm.kk*(_xlpm.tt-_xlpm.infl)))-_xlpm.f0)/(_xlpm.fL-_xlpm.f0),IF(_xlpm.shp="Front-loaded",(1-EXP(-_xlpm.lam*_xlpm.tt))/_xlpm.eL,IF(_xlpm.shp="Step",IF(_xlpm.tt&gt;=_xlpm.tp,1,0),_xlpm.tt/_xlpm.Ll)))))),_xlpm.cB,IF((_xlpm.tt-1)&gt;=_xlpm.Ll,1,IF((_xlpm.tt-1)&lt;=0,0,IF(_xlpm.shp="Linear",(_xlpm.tt-1)/_xlpm.Ll,IF(_xlpm.shp="S-curve",(1/(1+EXP(-_xlpm.kk*((_xlpm.tt-1)-_xlpm.infl)))-_xlpm.f0)/(_xlpm.fL-_xlpm.f0),IF(_xlpm.shp="Front-loaded",(1-EXP(-_xlpm.lam*(_xlpm.tt-1)))/_xlpm.eL,IF(_xlpm.shp="Step",IF((_xlpm.tt-1)&gt;=_xlpm.tp,1,0),(_xlpm.tt-1)/_xlpm.Ll)))))),_xlpm.sA,IF(_xlpm.Ll&gt;=_xlpm.Hh,IF(_xlpm.cHz&lt;=0,IF(_xlpm.tt&gt;=_xlpm.Hh,1,0),_xlpm.cA/_xlpm.cHz),IF(_xlpm.shp="Linear",IF(_xlpm.tt&lt;=_xlpm.Ll,_xlpm.cA*_xlpm.Ll/_xlpm.Hh,_xlpm.Ll/_xlpm.Hh+(1-_xlpm.Ll/_xlpm.Hh)*(_xlpm.tt-_xlpm.Ll)/(_xlpm.Hh-_xlpm.Ll)),IF(_xlpm.tt&lt;=_xlpm.Ll,_xlpm.cA,1))),_xlpm.sB,IF(_xlpm.Ll&gt;=_xlpm.Hh,IF(_xlpm.cHz&lt;=0,IF((_xlpm.tt-1)&gt;=_xlpm.Hh,1,0),_xlpm.cB/_xlpm.cHz),IF(_xlpm.shp="Linear",IF((_xlpm.tt-1)&lt;=_xlpm.Ll,_xlpm.cB*_xlpm.Ll/_xlpm.Hh,_xlpm.Ll/_xlpm.Hh+(1-_xlpm.Ll/_xlpm.Hh)*((_xlpm.tt-1)-_xlpm.Ll)/(_xlpm.Hh-_xlpm.Ll)),IF((_xlpm.tt-1)&lt;=_xlpm.Ll,_xlpm.cB,1))),IF(_xlpm.tt&gt;_xlpm.Hh,0,_xlpm.tot*(_xlpm.sA-_xlpm.sB))),0)</f>
        <v>0</v>
      </c>
      <c r="BT158" s="321">
        <f t="shared" si="22"/>
        <v>0</v>
      </c>
      <c r="BU158" s="321">
        <f t="shared" si="22"/>
        <v>0</v>
      </c>
      <c r="BV158" s="321">
        <f t="shared" si="22"/>
        <v>0</v>
      </c>
      <c r="BW158" s="321">
        <f t="shared" si="22"/>
        <v>0</v>
      </c>
      <c r="BX158" s="321">
        <f t="shared" si="22"/>
        <v>0</v>
      </c>
      <c r="BY158" s="321">
        <f t="shared" si="22"/>
        <v>0</v>
      </c>
      <c r="BZ158" s="321">
        <f t="shared" si="22"/>
        <v>0</v>
      </c>
      <c r="CA158" s="321">
        <f t="shared" si="22"/>
        <v>0</v>
      </c>
      <c r="CB158" s="321">
        <f t="shared" si="22"/>
        <v>0</v>
      </c>
      <c r="CC158" s="321">
        <f t="shared" si="22"/>
        <v>0</v>
      </c>
      <c r="CD158" s="321">
        <f t="shared" si="22"/>
        <v>0</v>
      </c>
      <c r="CE158" s="321">
        <f t="shared" si="22"/>
        <v>0</v>
      </c>
      <c r="CF158" s="321">
        <f t="shared" si="22"/>
        <v>0</v>
      </c>
      <c r="CG158" s="321">
        <f t="shared" si="22"/>
        <v>0</v>
      </c>
      <c r="CH158" s="321">
        <f t="shared" si="22"/>
        <v>0</v>
      </c>
      <c r="CI158" s="321">
        <f t="shared" si="22"/>
        <v>0</v>
      </c>
      <c r="CJ158" s="321">
        <f t="shared" si="22"/>
        <v>0</v>
      </c>
      <c r="CK158" s="321">
        <f t="shared" si="22"/>
        <v>0</v>
      </c>
      <c r="CL158" s="321">
        <f t="shared" si="22"/>
        <v>0</v>
      </c>
      <c r="CM158" s="321">
        <f t="shared" si="22"/>
        <v>0</v>
      </c>
      <c r="CN158" s="321">
        <f t="shared" si="22"/>
        <v>0</v>
      </c>
      <c r="CO158" s="321">
        <f t="shared" si="22"/>
        <v>0</v>
      </c>
      <c r="CP158" s="321">
        <f t="shared" si="22"/>
        <v>0</v>
      </c>
      <c r="CQ158" s="321">
        <f t="shared" si="22"/>
        <v>0</v>
      </c>
      <c r="CR158" s="321">
        <f t="shared" si="22"/>
        <v>0</v>
      </c>
      <c r="CS158" s="321">
        <f t="shared" si="22"/>
        <v>0</v>
      </c>
      <c r="CT158" s="321">
        <f t="shared" si="22"/>
        <v>0</v>
      </c>
      <c r="CU158" s="321">
        <f t="shared" si="22"/>
        <v>0</v>
      </c>
      <c r="CV158" s="321">
        <f t="shared" si="22"/>
        <v>0</v>
      </c>
      <c r="CW158" s="321">
        <f t="shared" si="22"/>
        <v>0</v>
      </c>
      <c r="CX158" s="321">
        <f t="shared" si="22"/>
        <v>0</v>
      </c>
      <c r="CY158" s="321">
        <f t="shared" si="22"/>
        <v>0</v>
      </c>
      <c r="CZ158" s="321">
        <f t="shared" si="22"/>
        <v>0</v>
      </c>
      <c r="DA158" s="321">
        <f t="shared" si="22"/>
        <v>0</v>
      </c>
      <c r="DB158" s="321">
        <f t="shared" si="22"/>
        <v>0</v>
      </c>
    </row>
    <row r="159" spans="2:106" outlineLevel="2" x14ac:dyDescent="0.25">
      <c r="B159" s="140"/>
      <c r="C159" s="140"/>
      <c r="D159" s="141"/>
      <c r="E159" s="322">
        <f>E129</f>
        <v>225</v>
      </c>
      <c r="F159" s="276"/>
    </row>
    <row r="160" spans="2:106" outlineLevel="2" x14ac:dyDescent="0.25">
      <c r="B160" s="140"/>
      <c r="C160" s="140"/>
      <c r="E160" s="141" t="s">
        <v>1309</v>
      </c>
      <c r="F160" s="275"/>
      <c r="G160" s="321">
        <f t="shared" ref="G160:AL160" si="23">IFERROR(G158/(1+$E$14)^G$149,0)</f>
        <v>0.38049304892401847</v>
      </c>
      <c r="H160" s="321">
        <f t="shared" si="23"/>
        <v>0.49147865397467749</v>
      </c>
      <c r="I160" s="321">
        <f t="shared" si="23"/>
        <v>0.63398117916324859</v>
      </c>
      <c r="J160" s="321">
        <f t="shared" si="23"/>
        <v>0.81632966263255036</v>
      </c>
      <c r="K160" s="321">
        <f t="shared" si="23"/>
        <v>1.0486058608058784</v>
      </c>
      <c r="L160" s="321">
        <f t="shared" si="23"/>
        <v>1.3426830904145672</v>
      </c>
      <c r="M160" s="321">
        <f t="shared" si="23"/>
        <v>1.7119836259030585</v>
      </c>
      <c r="N160" s="321">
        <f t="shared" si="23"/>
        <v>2.1707285832283145</v>
      </c>
      <c r="O160" s="321">
        <f t="shared" si="23"/>
        <v>2.7323612358991234</v>
      </c>
      <c r="P160" s="321">
        <f t="shared" si="23"/>
        <v>3.406756518073716</v>
      </c>
      <c r="Q160" s="321">
        <f t="shared" si="23"/>
        <v>4.1958728222888038</v>
      </c>
      <c r="R160" s="321">
        <f t="shared" si="23"/>
        <v>5.0878116479993301</v>
      </c>
      <c r="S160" s="321">
        <f t="shared" si="23"/>
        <v>6.0500212047481146</v>
      </c>
      <c r="T160" s="321">
        <f t="shared" si="23"/>
        <v>7.023699261295091</v>
      </c>
      <c r="U160" s="321">
        <f t="shared" si="23"/>
        <v>7.922974264356049</v>
      </c>
      <c r="V160" s="321">
        <f t="shared" si="23"/>
        <v>8.6430467076928164</v>
      </c>
      <c r="W160" s="321">
        <f t="shared" si="23"/>
        <v>9.0794524814848678</v>
      </c>
      <c r="X160" s="321">
        <f t="shared" si="23"/>
        <v>9.1551555828035518</v>
      </c>
      <c r="Y160" s="321">
        <f t="shared" si="23"/>
        <v>8.8455609495686378</v>
      </c>
      <c r="Z160" s="321">
        <f t="shared" si="23"/>
        <v>8.1891459371346969</v>
      </c>
      <c r="AA160" s="321">
        <f t="shared" si="23"/>
        <v>7.2772134077822797</v>
      </c>
      <c r="AB160" s="321">
        <f t="shared" si="23"/>
        <v>6.2273861535143853</v>
      </c>
      <c r="AC160" s="321">
        <f t="shared" si="23"/>
        <v>5.153505687357522</v>
      </c>
      <c r="AD160" s="321">
        <f t="shared" si="23"/>
        <v>4.1439360921632717</v>
      </c>
      <c r="AE160" s="321">
        <f t="shared" si="23"/>
        <v>3.2531678970887516</v>
      </c>
      <c r="AF160" s="321">
        <f t="shared" si="23"/>
        <v>2.5044771245669808</v>
      </c>
      <c r="AG160" s="321">
        <f t="shared" si="23"/>
        <v>1.8982576074840454</v>
      </c>
      <c r="AH160" s="321">
        <f t="shared" si="23"/>
        <v>1.4212532450451745</v>
      </c>
      <c r="AI160" s="321">
        <f t="shared" si="23"/>
        <v>1.0540426379625742</v>
      </c>
      <c r="AJ160" s="321">
        <f t="shared" si="23"/>
        <v>0.77601758254731346</v>
      </c>
      <c r="AK160" s="321">
        <f t="shared" si="23"/>
        <v>0</v>
      </c>
      <c r="AL160" s="321">
        <f t="shared" si="23"/>
        <v>0</v>
      </c>
      <c r="AM160" s="321">
        <f t="shared" ref="AM160:BR160" si="24">IFERROR(AM158/(1+$E$14)^AM$149,0)</f>
        <v>0</v>
      </c>
      <c r="AN160" s="321">
        <f t="shared" si="24"/>
        <v>0</v>
      </c>
      <c r="AO160" s="321">
        <f t="shared" si="24"/>
        <v>0</v>
      </c>
      <c r="AP160" s="321">
        <f t="shared" si="24"/>
        <v>0</v>
      </c>
      <c r="AQ160" s="321">
        <f t="shared" si="24"/>
        <v>0</v>
      </c>
      <c r="AR160" s="321">
        <f t="shared" si="24"/>
        <v>0</v>
      </c>
      <c r="AS160" s="321">
        <f t="shared" si="24"/>
        <v>0</v>
      </c>
      <c r="AT160" s="321">
        <f t="shared" si="24"/>
        <v>0</v>
      </c>
      <c r="AU160" s="321">
        <f t="shared" si="24"/>
        <v>0</v>
      </c>
      <c r="AV160" s="321">
        <f t="shared" si="24"/>
        <v>0</v>
      </c>
      <c r="AW160" s="321">
        <f t="shared" si="24"/>
        <v>0</v>
      </c>
      <c r="AX160" s="321">
        <f t="shared" si="24"/>
        <v>0</v>
      </c>
      <c r="AY160" s="321">
        <f t="shared" si="24"/>
        <v>0</v>
      </c>
      <c r="AZ160" s="321">
        <f t="shared" si="24"/>
        <v>0</v>
      </c>
      <c r="BA160" s="321">
        <f t="shared" si="24"/>
        <v>0</v>
      </c>
      <c r="BB160" s="321">
        <f t="shared" si="24"/>
        <v>0</v>
      </c>
      <c r="BC160" s="321">
        <f t="shared" si="24"/>
        <v>0</v>
      </c>
      <c r="BD160" s="321">
        <f t="shared" si="24"/>
        <v>0</v>
      </c>
      <c r="BE160" s="321">
        <f t="shared" si="24"/>
        <v>0</v>
      </c>
      <c r="BF160" s="321">
        <f t="shared" si="24"/>
        <v>0</v>
      </c>
      <c r="BG160" s="321">
        <f t="shared" si="24"/>
        <v>0</v>
      </c>
      <c r="BH160" s="321">
        <f t="shared" si="24"/>
        <v>0</v>
      </c>
      <c r="BI160" s="321">
        <f t="shared" si="24"/>
        <v>0</v>
      </c>
      <c r="BJ160" s="321">
        <f t="shared" si="24"/>
        <v>0</v>
      </c>
      <c r="BK160" s="321">
        <f t="shared" si="24"/>
        <v>0</v>
      </c>
      <c r="BL160" s="321">
        <f t="shared" si="24"/>
        <v>0</v>
      </c>
      <c r="BM160" s="321">
        <f t="shared" si="24"/>
        <v>0</v>
      </c>
      <c r="BN160" s="321">
        <f t="shared" si="24"/>
        <v>0</v>
      </c>
      <c r="BO160" s="321">
        <f t="shared" si="24"/>
        <v>0</v>
      </c>
      <c r="BP160" s="321">
        <f t="shared" si="24"/>
        <v>0</v>
      </c>
      <c r="BQ160" s="321">
        <f t="shared" si="24"/>
        <v>0</v>
      </c>
      <c r="BR160" s="321">
        <f t="shared" si="24"/>
        <v>0</v>
      </c>
      <c r="BS160" s="321">
        <f t="shared" ref="BS160:DB160" si="25">IFERROR(BS158/(1+$E$14)^BS$149,0)</f>
        <v>0</v>
      </c>
      <c r="BT160" s="321">
        <f t="shared" si="25"/>
        <v>0</v>
      </c>
      <c r="BU160" s="321">
        <f t="shared" si="25"/>
        <v>0</v>
      </c>
      <c r="BV160" s="321">
        <f t="shared" si="25"/>
        <v>0</v>
      </c>
      <c r="BW160" s="321">
        <f t="shared" si="25"/>
        <v>0</v>
      </c>
      <c r="BX160" s="321">
        <f t="shared" si="25"/>
        <v>0</v>
      </c>
      <c r="BY160" s="321">
        <f t="shared" si="25"/>
        <v>0</v>
      </c>
      <c r="BZ160" s="321">
        <f t="shared" si="25"/>
        <v>0</v>
      </c>
      <c r="CA160" s="321">
        <f t="shared" si="25"/>
        <v>0</v>
      </c>
      <c r="CB160" s="321">
        <f t="shared" si="25"/>
        <v>0</v>
      </c>
      <c r="CC160" s="321">
        <f t="shared" si="25"/>
        <v>0</v>
      </c>
      <c r="CD160" s="321">
        <f t="shared" si="25"/>
        <v>0</v>
      </c>
      <c r="CE160" s="321">
        <f t="shared" si="25"/>
        <v>0</v>
      </c>
      <c r="CF160" s="321">
        <f t="shared" si="25"/>
        <v>0</v>
      </c>
      <c r="CG160" s="321">
        <f t="shared" si="25"/>
        <v>0</v>
      </c>
      <c r="CH160" s="321">
        <f t="shared" si="25"/>
        <v>0</v>
      </c>
      <c r="CI160" s="321">
        <f t="shared" si="25"/>
        <v>0</v>
      </c>
      <c r="CJ160" s="321">
        <f t="shared" si="25"/>
        <v>0</v>
      </c>
      <c r="CK160" s="321">
        <f t="shared" si="25"/>
        <v>0</v>
      </c>
      <c r="CL160" s="321">
        <f t="shared" si="25"/>
        <v>0</v>
      </c>
      <c r="CM160" s="321">
        <f t="shared" si="25"/>
        <v>0</v>
      </c>
      <c r="CN160" s="321">
        <f t="shared" si="25"/>
        <v>0</v>
      </c>
      <c r="CO160" s="321">
        <f t="shared" si="25"/>
        <v>0</v>
      </c>
      <c r="CP160" s="321">
        <f t="shared" si="25"/>
        <v>0</v>
      </c>
      <c r="CQ160" s="321">
        <f t="shared" si="25"/>
        <v>0</v>
      </c>
      <c r="CR160" s="321">
        <f t="shared" si="25"/>
        <v>0</v>
      </c>
      <c r="CS160" s="321">
        <f t="shared" si="25"/>
        <v>0</v>
      </c>
      <c r="CT160" s="321">
        <f t="shared" si="25"/>
        <v>0</v>
      </c>
      <c r="CU160" s="321">
        <f t="shared" si="25"/>
        <v>0</v>
      </c>
      <c r="CV160" s="321">
        <f t="shared" si="25"/>
        <v>0</v>
      </c>
      <c r="CW160" s="321">
        <f t="shared" si="25"/>
        <v>0</v>
      </c>
      <c r="CX160" s="321">
        <f t="shared" si="25"/>
        <v>0</v>
      </c>
      <c r="CY160" s="321">
        <f t="shared" si="25"/>
        <v>0</v>
      </c>
      <c r="CZ160" s="321">
        <f t="shared" si="25"/>
        <v>0</v>
      </c>
      <c r="DA160" s="321">
        <f t="shared" si="25"/>
        <v>0</v>
      </c>
      <c r="DB160" s="321">
        <f t="shared" si="25"/>
        <v>0</v>
      </c>
    </row>
    <row r="161" spans="2:106" outlineLevel="2" x14ac:dyDescent="0.25">
      <c r="B161" s="140"/>
      <c r="C161" s="140"/>
      <c r="E161" s="322">
        <f>NPV($E$14,G158:DB158)</f>
        <v>122.63739975390344</v>
      </c>
    </row>
    <row r="162" spans="2:106" outlineLevel="2" x14ac:dyDescent="0.25">
      <c r="B162" s="140"/>
      <c r="C162" s="140"/>
      <c r="E162" s="273"/>
    </row>
    <row r="163" spans="2:106" x14ac:dyDescent="0.25">
      <c r="B163" s="112" t="s">
        <v>395</v>
      </c>
      <c r="C163" s="112"/>
      <c r="E163" s="113" t="s">
        <v>380</v>
      </c>
      <c r="F163" s="113"/>
      <c r="G163" s="114">
        <v>1</v>
      </c>
      <c r="H163" s="114">
        <v>2</v>
      </c>
      <c r="I163" s="114">
        <v>3</v>
      </c>
      <c r="J163" s="114">
        <v>4</v>
      </c>
      <c r="K163" s="114">
        <v>5</v>
      </c>
      <c r="L163" s="114">
        <v>6</v>
      </c>
      <c r="M163" s="114">
        <v>7</v>
      </c>
      <c r="N163" s="114">
        <v>8</v>
      </c>
      <c r="O163" s="114">
        <v>9</v>
      </c>
      <c r="P163" s="114">
        <v>10</v>
      </c>
      <c r="Q163" s="114">
        <v>11</v>
      </c>
      <c r="R163" s="114">
        <v>12</v>
      </c>
      <c r="S163" s="114">
        <v>13</v>
      </c>
      <c r="T163" s="114">
        <v>14</v>
      </c>
      <c r="U163" s="114">
        <v>15</v>
      </c>
      <c r="V163" s="114">
        <v>16</v>
      </c>
      <c r="W163" s="114">
        <v>17</v>
      </c>
      <c r="X163" s="114">
        <v>18</v>
      </c>
      <c r="Y163" s="114">
        <v>19</v>
      </c>
      <c r="Z163" s="114">
        <v>20</v>
      </c>
      <c r="AA163" s="114">
        <v>21</v>
      </c>
      <c r="AB163" s="114">
        <v>22</v>
      </c>
      <c r="AC163" s="114">
        <v>23</v>
      </c>
      <c r="AD163" s="114">
        <v>24</v>
      </c>
      <c r="AE163" s="114">
        <v>25</v>
      </c>
      <c r="AF163" s="114">
        <v>26</v>
      </c>
      <c r="AG163" s="114">
        <v>27</v>
      </c>
      <c r="AH163" s="114">
        <v>28</v>
      </c>
      <c r="AI163" s="114">
        <v>29</v>
      </c>
      <c r="AJ163" s="114">
        <v>30</v>
      </c>
      <c r="AK163" s="114">
        <v>31</v>
      </c>
      <c r="AL163" s="114">
        <v>32</v>
      </c>
      <c r="AM163" s="114">
        <v>33</v>
      </c>
      <c r="AN163" s="114">
        <v>34</v>
      </c>
      <c r="AO163" s="114">
        <v>35</v>
      </c>
      <c r="AP163" s="114">
        <v>36</v>
      </c>
      <c r="AQ163" s="114">
        <v>37</v>
      </c>
      <c r="AR163" s="114">
        <v>38</v>
      </c>
      <c r="AS163" s="114">
        <v>39</v>
      </c>
      <c r="AT163" s="114">
        <v>40</v>
      </c>
      <c r="AU163" s="114">
        <v>41</v>
      </c>
      <c r="AV163" s="114">
        <v>42</v>
      </c>
      <c r="AW163" s="114">
        <v>43</v>
      </c>
      <c r="AX163" s="114">
        <v>44</v>
      </c>
      <c r="AY163" s="114">
        <v>45</v>
      </c>
      <c r="AZ163" s="114">
        <v>46</v>
      </c>
      <c r="BA163" s="114">
        <v>47</v>
      </c>
      <c r="BB163" s="114">
        <v>48</v>
      </c>
      <c r="BC163" s="114">
        <v>49</v>
      </c>
      <c r="BD163" s="114">
        <v>50</v>
      </c>
      <c r="BE163" s="114">
        <v>51</v>
      </c>
      <c r="BF163" s="114">
        <v>52</v>
      </c>
      <c r="BG163" s="114">
        <v>53</v>
      </c>
      <c r="BH163" s="114">
        <v>54</v>
      </c>
      <c r="BI163" s="114">
        <v>55</v>
      </c>
      <c r="BJ163" s="114">
        <v>56</v>
      </c>
      <c r="BK163" s="114">
        <v>57</v>
      </c>
      <c r="BL163" s="114">
        <v>58</v>
      </c>
      <c r="BM163" s="114">
        <v>59</v>
      </c>
      <c r="BN163" s="114">
        <v>60</v>
      </c>
      <c r="BO163" s="114">
        <v>61</v>
      </c>
      <c r="BP163" s="114">
        <v>62</v>
      </c>
      <c r="BQ163" s="114">
        <v>63</v>
      </c>
      <c r="BR163" s="114">
        <v>64</v>
      </c>
      <c r="BS163" s="114">
        <v>65</v>
      </c>
      <c r="BT163" s="114">
        <v>66</v>
      </c>
      <c r="BU163" s="114">
        <v>67</v>
      </c>
      <c r="BV163" s="114">
        <v>68</v>
      </c>
      <c r="BW163" s="114">
        <v>69</v>
      </c>
      <c r="BX163" s="114">
        <v>70</v>
      </c>
      <c r="BY163" s="114">
        <v>71</v>
      </c>
      <c r="BZ163" s="114">
        <v>72</v>
      </c>
      <c r="CA163" s="114">
        <v>73</v>
      </c>
      <c r="CB163" s="114">
        <v>74</v>
      </c>
      <c r="CC163" s="114">
        <v>75</v>
      </c>
      <c r="CD163" s="114">
        <v>76</v>
      </c>
      <c r="CE163" s="114">
        <v>77</v>
      </c>
      <c r="CF163" s="114">
        <v>78</v>
      </c>
      <c r="CG163" s="114">
        <v>79</v>
      </c>
      <c r="CH163" s="114">
        <v>80</v>
      </c>
      <c r="CI163" s="114">
        <v>81</v>
      </c>
      <c r="CJ163" s="114">
        <v>82</v>
      </c>
      <c r="CK163" s="114">
        <v>83</v>
      </c>
      <c r="CL163" s="114">
        <v>84</v>
      </c>
      <c r="CM163" s="114">
        <v>85</v>
      </c>
      <c r="CN163" s="114">
        <v>86</v>
      </c>
      <c r="CO163" s="114">
        <v>87</v>
      </c>
      <c r="CP163" s="114">
        <v>88</v>
      </c>
      <c r="CQ163" s="114">
        <v>89</v>
      </c>
      <c r="CR163" s="114">
        <v>90</v>
      </c>
      <c r="CS163" s="114">
        <v>91</v>
      </c>
      <c r="CT163" s="114">
        <v>92</v>
      </c>
      <c r="CU163" s="114">
        <v>93</v>
      </c>
      <c r="CV163" s="114">
        <v>94</v>
      </c>
      <c r="CW163" s="114">
        <v>95</v>
      </c>
      <c r="CX163" s="114">
        <v>96</v>
      </c>
      <c r="CY163" s="114">
        <v>97</v>
      </c>
      <c r="CZ163" s="114">
        <v>98</v>
      </c>
      <c r="DA163" s="114">
        <v>99</v>
      </c>
      <c r="DB163" s="114">
        <v>100</v>
      </c>
    </row>
    <row r="164" spans="2:106" outlineLevel="2" x14ac:dyDescent="0.25">
      <c r="B164" s="140"/>
      <c r="C164" s="140"/>
      <c r="E164" s="153"/>
    </row>
    <row r="165" spans="2:106" x14ac:dyDescent="0.25">
      <c r="B165" s="115" t="s">
        <v>373</v>
      </c>
      <c r="C165" s="115"/>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c r="CK165" s="116"/>
      <c r="CL165" s="116"/>
      <c r="CM165" s="116"/>
      <c r="CN165" s="116"/>
      <c r="CO165" s="116"/>
      <c r="CP165" s="116"/>
      <c r="CQ165" s="116"/>
      <c r="CR165" s="116"/>
      <c r="CS165" s="116"/>
      <c r="CT165" s="116"/>
      <c r="CU165" s="116"/>
      <c r="CV165" s="116"/>
      <c r="CW165" s="116"/>
      <c r="CX165" s="116"/>
      <c r="CY165" s="116"/>
      <c r="CZ165" s="116"/>
      <c r="DA165" s="116"/>
      <c r="DB165" s="116"/>
    </row>
    <row r="166" spans="2:106" x14ac:dyDescent="0.25">
      <c r="B166" s="149" t="s">
        <v>375</v>
      </c>
      <c r="C166" s="149"/>
      <c r="E166" s="150">
        <f>SUM(G166:DB166)</f>
        <v>200</v>
      </c>
      <c r="F166" s="141"/>
      <c r="G166" s="151">
        <f>IF(G$163&gt;$B$102,0,IF(G$163&gt;1,0,IF($E$105=Database!$B$89,$E$35*($E$103+1),$E$35)))</f>
        <v>200</v>
      </c>
      <c r="H166" s="151">
        <f>IF(H$163&gt;$B$102,0,IF(H$163&gt;1,0,IF($E$105=Database!$B$89,$E$35*($E$103+1),$E$35)))</f>
        <v>0</v>
      </c>
      <c r="I166" s="151">
        <f>IF(I$163&gt;$B$102,0,IF(I$163&gt;1,0,IF($E$105=Database!$B$89,$E$35*($E$103+1),$E$35)))</f>
        <v>0</v>
      </c>
      <c r="J166" s="151">
        <f>IF(J$163&gt;$B$102,0,IF(J$163&gt;1,0,IF($E$105=Database!$B$89,$E$35*($E$103+1),$E$35)))</f>
        <v>0</v>
      </c>
      <c r="K166" s="151">
        <f>IF(K$163&gt;$B$102,0,IF(K$163&gt;1,0,IF($E$105=Database!$B$89,$E$35*($E$103+1),$E$35)))</f>
        <v>0</v>
      </c>
      <c r="L166" s="151">
        <f>IF(L$163&gt;$B$102,0,IF(L$163&gt;1,0,IF($E$105=Database!$B$89,$E$35*($E$103+1),$E$35)))</f>
        <v>0</v>
      </c>
      <c r="M166" s="151">
        <f>IF(M$163&gt;$B$102,0,IF(M$163&gt;1,0,IF($E$105=Database!$B$89,$E$35*($E$103+1),$E$35)))</f>
        <v>0</v>
      </c>
      <c r="N166" s="151">
        <f>IF(N$163&gt;$B$102,0,IF(N$163&gt;1,0,IF($E$105=Database!$B$89,$E$35*($E$103+1),$E$35)))</f>
        <v>0</v>
      </c>
      <c r="O166" s="151">
        <f>IF(O$163&gt;$B$102,0,IF(O$163&gt;1,0,IF($E$105=Database!$B$89,$E$35*($E$103+1),$E$35)))</f>
        <v>0</v>
      </c>
      <c r="P166" s="151">
        <f>IF(P$163&gt;$B$102,0,IF(P$163&gt;1,0,IF($E$105=Database!$B$89,$E$35*($E$103+1),$E$35)))</f>
        <v>0</v>
      </c>
      <c r="Q166" s="151">
        <f>IF(Q$163&gt;$B$102,0,IF(Q$163&gt;1,0,IF($E$105=Database!$B$89,$E$35*($E$103+1),$E$35)))</f>
        <v>0</v>
      </c>
      <c r="R166" s="151">
        <f>IF(R$163&gt;$B$102,0,IF(R$163&gt;1,0,IF($E$105=Database!$B$89,$E$35*($E$103+1),$E$35)))</f>
        <v>0</v>
      </c>
      <c r="S166" s="151">
        <f>IF(S$163&gt;$B$102,0,IF(S$163&gt;1,0,IF($E$105=Database!$B$89,$E$35*($E$103+1),$E$35)))</f>
        <v>0</v>
      </c>
      <c r="T166" s="151">
        <f>IF(T$163&gt;$B$102,0,IF(T$163&gt;1,0,IF($E$105=Database!$B$89,$E$35*($E$103+1),$E$35)))</f>
        <v>0</v>
      </c>
      <c r="U166" s="151">
        <f>IF(U$163&gt;$B$102,0,IF(U$163&gt;1,0,IF($E$105=Database!$B$89,$E$35*($E$103+1),$E$35)))</f>
        <v>0</v>
      </c>
      <c r="V166" s="151">
        <f>IF(V$163&gt;$B$102,0,IF(V$163&gt;1,0,IF($E$105=Database!$B$89,$E$35*($E$103+1),$E$35)))</f>
        <v>0</v>
      </c>
      <c r="W166" s="151">
        <f>IF(W$163&gt;$B$102,0,IF(W$163&gt;1,0,IF($E$105=Database!$B$89,$E$35*($E$103+1),$E$35)))</f>
        <v>0</v>
      </c>
      <c r="X166" s="151">
        <f>IF(X$163&gt;$B$102,0,IF(X$163&gt;1,0,IF($E$105=Database!$B$89,$E$35*($E$103+1),$E$35)))</f>
        <v>0</v>
      </c>
      <c r="Y166" s="151">
        <f>IF(Y$163&gt;$B$102,0,IF(Y$163&gt;1,0,IF($E$105=Database!$B$89,$E$35*($E$103+1),$E$35)))</f>
        <v>0</v>
      </c>
      <c r="Z166" s="151">
        <f>IF(Z$163&gt;$B$102,0,IF(Z$163&gt;1,0,IF($E$105=Database!$B$89,$E$35*($E$103+1),$E$35)))</f>
        <v>0</v>
      </c>
      <c r="AA166" s="151">
        <f>IF(AA$163&gt;$B$102,0,IF(AA$163&gt;1,0,IF($E$105=Database!$B$89,$E$35*($E$103+1),$E$35)))</f>
        <v>0</v>
      </c>
      <c r="AB166" s="151">
        <f>IF(AB$163&gt;$B$102,0,IF(AB$163&gt;1,0,IF($E$105=Database!$B$89,$E$35*($E$103+1),$E$35)))</f>
        <v>0</v>
      </c>
      <c r="AC166" s="151">
        <f>IF(AC$163&gt;$B$102,0,IF(AC$163&gt;1,0,IF($E$105=Database!$B$89,$E$35*($E$103+1),$E$35)))</f>
        <v>0</v>
      </c>
      <c r="AD166" s="151">
        <f>IF(AD$163&gt;$B$102,0,IF(AD$163&gt;1,0,IF($E$105=Database!$B$89,$E$35*($E$103+1),$E$35)))</f>
        <v>0</v>
      </c>
      <c r="AE166" s="151">
        <f>IF(AE$163&gt;$B$102,0,IF(AE$163&gt;1,0,IF($E$105=Database!$B$89,$E$35*($E$103+1),$E$35)))</f>
        <v>0</v>
      </c>
      <c r="AF166" s="151">
        <f>IF(AF$163&gt;$B$102,0,IF(AF$163&gt;1,0,IF($E$105=Database!$B$89,$E$35*($E$103+1),$E$35)))</f>
        <v>0</v>
      </c>
      <c r="AG166" s="151">
        <f>IF(AG$163&gt;$B$102,0,IF(AG$163&gt;1,0,IF($E$105=Database!$B$89,$E$35*($E$103+1),$E$35)))</f>
        <v>0</v>
      </c>
      <c r="AH166" s="151">
        <f>IF(AH$163&gt;$B$102,0,IF(AH$163&gt;1,0,IF($E$105=Database!$B$89,$E$35*($E$103+1),$E$35)))</f>
        <v>0</v>
      </c>
      <c r="AI166" s="151">
        <f>IF(AI$163&gt;$B$102,0,IF(AI$163&gt;1,0,IF($E$105=Database!$B$89,$E$35*($E$103+1),$E$35)))</f>
        <v>0</v>
      </c>
      <c r="AJ166" s="151">
        <f>IF(AJ$163&gt;$B$102,0,IF(AJ$163&gt;1,0,IF($E$105=Database!$B$89,$E$35*($E$103+1),$E$35)))</f>
        <v>0</v>
      </c>
      <c r="AK166" s="151">
        <f>IF(AK$163&gt;$B$102,0,IF(AK$163&gt;1,0,IF($E$105=Database!$B$89,$E$35*($E$103+1),$E$35)))</f>
        <v>0</v>
      </c>
      <c r="AL166" s="151">
        <f>IF(AL$163&gt;$B$102,0,IF(AL$163&gt;1,0,IF($E$105=Database!$B$89,$E$35*($E$103+1),$E$35)))</f>
        <v>0</v>
      </c>
      <c r="AM166" s="151">
        <f>IF(AM$163&gt;$B$102,0,IF(AM$163&gt;1,0,IF($E$105=Database!$B$89,$E$35*($E$103+1),$E$35)))</f>
        <v>0</v>
      </c>
      <c r="AN166" s="151">
        <f>IF(AN$163&gt;$B$102,0,IF(AN$163&gt;1,0,IF($E$105=Database!$B$89,$E$35*($E$103+1),$E$35)))</f>
        <v>0</v>
      </c>
      <c r="AO166" s="151">
        <f>IF(AO$163&gt;$B$102,0,IF(AO$163&gt;1,0,IF($E$105=Database!$B$89,$E$35*($E$103+1),$E$35)))</f>
        <v>0</v>
      </c>
      <c r="AP166" s="151">
        <f>IF(AP$163&gt;$B$102,0,IF(AP$163&gt;1,0,IF($E$105=Database!$B$89,$E$35*($E$103+1),$E$35)))</f>
        <v>0</v>
      </c>
      <c r="AQ166" s="151">
        <f>IF(AQ$163&gt;$B$102,0,IF(AQ$163&gt;1,0,IF($E$105=Database!$B$89,$E$35*($E$103+1),$E$35)))</f>
        <v>0</v>
      </c>
      <c r="AR166" s="151">
        <f>IF(AR$163&gt;$B$102,0,IF(AR$163&gt;1,0,IF($E$105=Database!$B$89,$E$35*($E$103+1),$E$35)))</f>
        <v>0</v>
      </c>
      <c r="AS166" s="151">
        <f>IF(AS$163&gt;$B$102,0,IF(AS$163&gt;1,0,IF($E$105=Database!$B$89,$E$35*($E$103+1),$E$35)))</f>
        <v>0</v>
      </c>
      <c r="AT166" s="151">
        <f>IF(AT$163&gt;$B$102,0,IF(AT$163&gt;1,0,IF($E$105=Database!$B$89,$E$35*($E$103+1),$E$35)))</f>
        <v>0</v>
      </c>
      <c r="AU166" s="151">
        <f>IF(AU$163&gt;$B$102,0,IF(AU$163&gt;1,0,IF($E$105=Database!$B$89,$E$35*($E$103+1),$E$35)))</f>
        <v>0</v>
      </c>
      <c r="AV166" s="151">
        <f>IF(AV$163&gt;$B$102,0,IF(AV$163&gt;1,0,IF($E$105=Database!$B$89,$E$35*($E$103+1),$E$35)))</f>
        <v>0</v>
      </c>
      <c r="AW166" s="151">
        <f>IF(AW$163&gt;$B$102,0,IF(AW$163&gt;1,0,IF($E$105=Database!$B$89,$E$35*($E$103+1),$E$35)))</f>
        <v>0</v>
      </c>
      <c r="AX166" s="151">
        <f>IF(AX$163&gt;$B$102,0,IF(AX$163&gt;1,0,IF($E$105=Database!$B$89,$E$35*($E$103+1),$E$35)))</f>
        <v>0</v>
      </c>
      <c r="AY166" s="151">
        <f>IF(AY$163&gt;$B$102,0,IF(AY$163&gt;1,0,IF($E$105=Database!$B$89,$E$35*($E$103+1),$E$35)))</f>
        <v>0</v>
      </c>
      <c r="AZ166" s="151">
        <f>IF(AZ$163&gt;$B$102,0,IF(AZ$163&gt;1,0,IF($E$105=Database!$B$89,$E$35*($E$103+1),$E$35)))</f>
        <v>0</v>
      </c>
      <c r="BA166" s="151">
        <f>IF(BA$163&gt;$B$102,0,IF(BA$163&gt;1,0,IF($E$105=Database!$B$89,$E$35*($E$103+1),$E$35)))</f>
        <v>0</v>
      </c>
      <c r="BB166" s="151">
        <f>IF(BB$163&gt;$B$102,0,IF(BB$163&gt;1,0,IF($E$105=Database!$B$89,$E$35*($E$103+1),$E$35)))</f>
        <v>0</v>
      </c>
      <c r="BC166" s="151">
        <f>IF(BC$163&gt;$B$102,0,IF(BC$163&gt;1,0,IF($E$105=Database!$B$89,$E$35*($E$103+1),$E$35)))</f>
        <v>0</v>
      </c>
      <c r="BD166" s="151">
        <f>IF(BD$163&gt;$B$102,0,IF(BD$163&gt;1,0,IF($E$105=Database!$B$89,$E$35*($E$103+1),$E$35)))</f>
        <v>0</v>
      </c>
      <c r="BE166" s="151">
        <f>IF(BE$163&gt;$B$102,0,IF(BE$163&gt;1,0,IF($E$105=Database!$B$89,$E$35*($E$103+1),$E$35)))</f>
        <v>0</v>
      </c>
      <c r="BF166" s="151">
        <f>IF(BF$163&gt;$B$102,0,IF(BF$163&gt;1,0,IF($E$105=Database!$B$89,$E$35*($E$103+1),$E$35)))</f>
        <v>0</v>
      </c>
      <c r="BG166" s="151">
        <f>IF(BG$163&gt;$B$102,0,IF(BG$163&gt;1,0,IF($E$105=Database!$B$89,$E$35*($E$103+1),$E$35)))</f>
        <v>0</v>
      </c>
      <c r="BH166" s="151">
        <f>IF(BH$163&gt;$B$102,0,IF(BH$163&gt;1,0,IF($E$105=Database!$B$89,$E$35*($E$103+1),$E$35)))</f>
        <v>0</v>
      </c>
      <c r="BI166" s="151">
        <f>IF(BI$163&gt;$B$102,0,IF(BI$163&gt;1,0,IF($E$105=Database!$B$89,$E$35*($E$103+1),$E$35)))</f>
        <v>0</v>
      </c>
      <c r="BJ166" s="151">
        <f>IF(BJ$163&gt;$B$102,0,IF(BJ$163&gt;1,0,IF($E$105=Database!$B$89,$E$35*($E$103+1),$E$35)))</f>
        <v>0</v>
      </c>
      <c r="BK166" s="151">
        <f>IF(BK$163&gt;$B$102,0,IF(BK$163&gt;1,0,IF($E$105=Database!$B$89,$E$35*($E$103+1),$E$35)))</f>
        <v>0</v>
      </c>
      <c r="BL166" s="151">
        <f>IF(BL$163&gt;$B$102,0,IF(BL$163&gt;1,0,IF($E$105=Database!$B$89,$E$35*($E$103+1),$E$35)))</f>
        <v>0</v>
      </c>
      <c r="BM166" s="151">
        <f>IF(BM$163&gt;$B$102,0,IF(BM$163&gt;1,0,IF($E$105=Database!$B$89,$E$35*($E$103+1),$E$35)))</f>
        <v>0</v>
      </c>
      <c r="BN166" s="151">
        <f>IF(BN$163&gt;$B$102,0,IF(BN$163&gt;1,0,IF($E$105=Database!$B$89,$E$35*($E$103+1),$E$35)))</f>
        <v>0</v>
      </c>
      <c r="BO166" s="151">
        <f>IF(BO$163&gt;$B$102,0,IF(BO$163&gt;1,0,IF($E$105=Database!$B$89,$E$35*($E$103+1),$E$35)))</f>
        <v>0</v>
      </c>
      <c r="BP166" s="151">
        <f>IF(BP$163&gt;$B$102,0,IF(BP$163&gt;1,0,IF($E$105=Database!$B$89,$E$35*($E$103+1),$E$35)))</f>
        <v>0</v>
      </c>
      <c r="BQ166" s="151">
        <f>IF(BQ$163&gt;$B$102,0,IF(BQ$163&gt;1,0,IF($E$105=Database!$B$89,$E$35*($E$103+1),$E$35)))</f>
        <v>0</v>
      </c>
      <c r="BR166" s="151">
        <f>IF(BR$163&gt;$B$102,0,IF(BR$163&gt;1,0,IF($E$105=Database!$B$89,$E$35*($E$103+1),$E$35)))</f>
        <v>0</v>
      </c>
      <c r="BS166" s="151">
        <f>IF(BS$163&gt;$B$102,0,IF(BS$163&gt;1,0,IF($E$105=Database!$B$89,$E$35*($E$103+1),$E$35)))</f>
        <v>0</v>
      </c>
      <c r="BT166" s="151">
        <f>IF(BT$163&gt;$B$102,0,IF(BT$163&gt;1,0,IF($E$105=Database!$B$89,$E$35*($E$103+1),$E$35)))</f>
        <v>0</v>
      </c>
      <c r="BU166" s="151">
        <f>IF(BU$163&gt;$B$102,0,IF(BU$163&gt;1,0,IF($E$105=Database!$B$89,$E$35*($E$103+1),$E$35)))</f>
        <v>0</v>
      </c>
      <c r="BV166" s="151">
        <f>IF(BV$163&gt;$B$102,0,IF(BV$163&gt;1,0,IF($E$105=Database!$B$89,$E$35*($E$103+1),$E$35)))</f>
        <v>0</v>
      </c>
      <c r="BW166" s="151">
        <f>IF(BW$163&gt;$B$102,0,IF(BW$163&gt;1,0,IF($E$105=Database!$B$89,$E$35*($E$103+1),$E$35)))</f>
        <v>0</v>
      </c>
      <c r="BX166" s="151">
        <f>IF(BX$163&gt;$B$102,0,IF(BX$163&gt;1,0,IF($E$105=Database!$B$89,$E$35*($E$103+1),$E$35)))</f>
        <v>0</v>
      </c>
      <c r="BY166" s="151">
        <f>IF(BY$163&gt;$B$102,0,IF(BY$163&gt;1,0,IF($E$105=Database!$B$89,$E$35*($E$103+1),$E$35)))</f>
        <v>0</v>
      </c>
      <c r="BZ166" s="151">
        <f>IF(BZ$163&gt;$B$102,0,IF(BZ$163&gt;1,0,IF($E$105=Database!$B$89,$E$35*($E$103+1),$E$35)))</f>
        <v>0</v>
      </c>
      <c r="CA166" s="151">
        <f>IF(CA$163&gt;$B$102,0,IF(CA$163&gt;1,0,IF($E$105=Database!$B$89,$E$35*($E$103+1),$E$35)))</f>
        <v>0</v>
      </c>
      <c r="CB166" s="151">
        <f>IF(CB$163&gt;$B$102,0,IF(CB$163&gt;1,0,IF($E$105=Database!$B$89,$E$35*($E$103+1),$E$35)))</f>
        <v>0</v>
      </c>
      <c r="CC166" s="151">
        <f>IF(CC$163&gt;$B$102,0,IF(CC$163&gt;1,0,IF($E$105=Database!$B$89,$E$35*($E$103+1),$E$35)))</f>
        <v>0</v>
      </c>
      <c r="CD166" s="151">
        <f>IF(CD$163&gt;$B$102,0,IF(CD$163&gt;1,0,IF($E$105=Database!$B$89,$E$35*($E$103+1),$E$35)))</f>
        <v>0</v>
      </c>
      <c r="CE166" s="151">
        <f>IF(CE$163&gt;$B$102,0,IF(CE$163&gt;1,0,IF($E$105=Database!$B$89,$E$35*($E$103+1),$E$35)))</f>
        <v>0</v>
      </c>
      <c r="CF166" s="151">
        <f>IF(CF$163&gt;$B$102,0,IF(CF$163&gt;1,0,IF($E$105=Database!$B$89,$E$35*($E$103+1),$E$35)))</f>
        <v>0</v>
      </c>
      <c r="CG166" s="151">
        <f>IF(CG$163&gt;$B$102,0,IF(CG$163&gt;1,0,IF($E$105=Database!$B$89,$E$35*($E$103+1),$E$35)))</f>
        <v>0</v>
      </c>
      <c r="CH166" s="151">
        <f>IF(CH$163&gt;$B$102,0,IF(CH$163&gt;1,0,IF($E$105=Database!$B$89,$E$35*($E$103+1),$E$35)))</f>
        <v>0</v>
      </c>
      <c r="CI166" s="151">
        <f>IF(CI$163&gt;$B$102,0,IF(CI$163&gt;1,0,IF($E$105=Database!$B$89,$E$35*($E$103+1),$E$35)))</f>
        <v>0</v>
      </c>
      <c r="CJ166" s="151">
        <f>IF(CJ$163&gt;$B$102,0,IF(CJ$163&gt;1,0,IF($E$105=Database!$B$89,$E$35*($E$103+1),$E$35)))</f>
        <v>0</v>
      </c>
      <c r="CK166" s="151">
        <f>IF(CK$163&gt;$B$102,0,IF(CK$163&gt;1,0,IF($E$105=Database!$B$89,$E$35*($E$103+1),$E$35)))</f>
        <v>0</v>
      </c>
      <c r="CL166" s="151">
        <f>IF(CL$163&gt;$B$102,0,IF(CL$163&gt;1,0,IF($E$105=Database!$B$89,$E$35*($E$103+1),$E$35)))</f>
        <v>0</v>
      </c>
      <c r="CM166" s="151">
        <f>IF(CM$163&gt;$B$102,0,IF(CM$163&gt;1,0,IF($E$105=Database!$B$89,$E$35*($E$103+1),$E$35)))</f>
        <v>0</v>
      </c>
      <c r="CN166" s="151">
        <f>IF(CN$163&gt;$B$102,0,IF(CN$163&gt;1,0,IF($E$105=Database!$B$89,$E$35*($E$103+1),$E$35)))</f>
        <v>0</v>
      </c>
      <c r="CO166" s="151">
        <f>IF(CO$163&gt;$B$102,0,IF(CO$163&gt;1,0,IF($E$105=Database!$B$89,$E$35*($E$103+1),$E$35)))</f>
        <v>0</v>
      </c>
      <c r="CP166" s="151">
        <f>IF(CP$163&gt;$B$102,0,IF(CP$163&gt;1,0,IF($E$105=Database!$B$89,$E$35*($E$103+1),$E$35)))</f>
        <v>0</v>
      </c>
      <c r="CQ166" s="151">
        <f>IF(CQ$163&gt;$B$102,0,IF(CQ$163&gt;1,0,IF($E$105=Database!$B$89,$E$35*($E$103+1),$E$35)))</f>
        <v>0</v>
      </c>
      <c r="CR166" s="151">
        <f>IF(CR$163&gt;$B$102,0,IF(CR$163&gt;1,0,IF($E$105=Database!$B$89,$E$35*($E$103+1),$E$35)))</f>
        <v>0</v>
      </c>
      <c r="CS166" s="151">
        <f>IF(CS$163&gt;$B$102,0,IF(CS$163&gt;1,0,IF($E$105=Database!$B$89,$E$35*($E$103+1),$E$35)))</f>
        <v>0</v>
      </c>
      <c r="CT166" s="151">
        <f>IF(CT$163&gt;$B$102,0,IF(CT$163&gt;1,0,IF($E$105=Database!$B$89,$E$35*($E$103+1),$E$35)))</f>
        <v>0</v>
      </c>
      <c r="CU166" s="151">
        <f>IF(CU$163&gt;$B$102,0,IF(CU$163&gt;1,0,IF($E$105=Database!$B$89,$E$35*($E$103+1),$E$35)))</f>
        <v>0</v>
      </c>
      <c r="CV166" s="151">
        <f>IF(CV$163&gt;$B$102,0,IF(CV$163&gt;1,0,IF($E$105=Database!$B$89,$E$35*($E$103+1),$E$35)))</f>
        <v>0</v>
      </c>
      <c r="CW166" s="151">
        <f>IF(CW$163&gt;$B$102,0,IF(CW$163&gt;1,0,IF($E$105=Database!$B$89,$E$35*($E$103+1),$E$35)))</f>
        <v>0</v>
      </c>
      <c r="CX166" s="151">
        <f>IF(CX$163&gt;$B$102,0,IF(CX$163&gt;1,0,IF($E$105=Database!$B$89,$E$35*($E$103+1),$E$35)))</f>
        <v>0</v>
      </c>
      <c r="CY166" s="151">
        <f>IF(CY$163&gt;$B$102,0,IF(CY$163&gt;1,0,IF($E$105=Database!$B$89,$E$35*($E$103+1),$E$35)))</f>
        <v>0</v>
      </c>
      <c r="CZ166" s="151">
        <f>IF(CZ$163&gt;$B$102,0,IF(CZ$163&gt;1,0,IF($E$105=Database!$B$89,$E$35*($E$103+1),$E$35)))</f>
        <v>0</v>
      </c>
      <c r="DA166" s="151">
        <f>IF(DA$163&gt;$B$102,0,IF(DA$163&gt;1,0,IF($E$105=Database!$B$89,$E$35*($E$103+1),$E$35)))</f>
        <v>0</v>
      </c>
      <c r="DB166" s="151">
        <f>IF(DB$163&gt;$B$102,0,IF(DB$163&gt;1,0,IF($E$105=Database!$B$89,$E$35*($E$103+1),$E$35)))</f>
        <v>0</v>
      </c>
    </row>
    <row r="167" spans="2:106" x14ac:dyDescent="0.25">
      <c r="B167" s="149" t="s">
        <v>374</v>
      </c>
      <c r="C167" s="149"/>
      <c r="E167" s="150">
        <f>SUM(G167:DB167)</f>
        <v>10200</v>
      </c>
      <c r="F167" s="141"/>
      <c r="G167" s="151">
        <f>IF(G$163&gt;$B$102,0,IF(G$163&gt;1,0,IF($E$106=Database!$B$89,$E$36*($E$103+1),$E$36)))</f>
        <v>10200</v>
      </c>
      <c r="H167" s="151">
        <f>IF(H$163&gt;$B$102,0,IF(H$163&gt;1,0,IF($E$106=Database!$B$89,$E$36*($E$103+1),$E$36)))</f>
        <v>0</v>
      </c>
      <c r="I167" s="151">
        <f>IF(I$163&gt;$B$102,0,IF(I$163&gt;1,0,IF($E$106=Database!$B$89,$E$36*($E$103+1),$E$36)))</f>
        <v>0</v>
      </c>
      <c r="J167" s="151">
        <f>IF(J$163&gt;$B$102,0,IF(J$163&gt;1,0,IF($E$106=Database!$B$89,$E$36*($E$103+1),$E$36)))</f>
        <v>0</v>
      </c>
      <c r="K167" s="151">
        <f>IF(K$163&gt;$B$102,0,IF(K$163&gt;1,0,IF($E$106=Database!$B$89,$E$36*($E$103+1),$E$36)))</f>
        <v>0</v>
      </c>
      <c r="L167" s="151">
        <f>IF(L$163&gt;$B$102,0,IF(L$163&gt;1,0,IF($E$106=Database!$B$89,$E$36*($E$103+1),$E$36)))</f>
        <v>0</v>
      </c>
      <c r="M167" s="151">
        <f>IF(M$163&gt;$B$102,0,IF(M$163&gt;1,0,IF($E$106=Database!$B$89,$E$36*($E$103+1),$E$36)))</f>
        <v>0</v>
      </c>
      <c r="N167" s="151">
        <f>IF(N$163&gt;$B$102,0,IF(N$163&gt;1,0,IF($E$106=Database!$B$89,$E$36*($E$103+1),$E$36)))</f>
        <v>0</v>
      </c>
      <c r="O167" s="151">
        <f>IF(O$163&gt;$B$102,0,IF(O$163&gt;1,0,IF($E$106=Database!$B$89,$E$36*($E$103+1),$E$36)))</f>
        <v>0</v>
      </c>
      <c r="P167" s="151">
        <f>IF(P$163&gt;$B$102,0,IF(P$163&gt;1,0,IF($E$106=Database!$B$89,$E$36*($E$103+1),$E$36)))</f>
        <v>0</v>
      </c>
      <c r="Q167" s="151">
        <f>IF(Q$163&gt;$B$102,0,IF(Q$163&gt;1,0,IF($E$106=Database!$B$89,$E$36*($E$103+1),$E$36)))</f>
        <v>0</v>
      </c>
      <c r="R167" s="151">
        <f>IF(R$163&gt;$B$102,0,IF(R$163&gt;1,0,IF($E$106=Database!$B$89,$E$36*($E$103+1),$E$36)))</f>
        <v>0</v>
      </c>
      <c r="S167" s="151">
        <f>IF(S$163&gt;$B$102,0,IF(S$163&gt;1,0,IF($E$106=Database!$B$89,$E$36*($E$103+1),$E$36)))</f>
        <v>0</v>
      </c>
      <c r="T167" s="151">
        <f>IF(T$163&gt;$B$102,0,IF(T$163&gt;1,0,IF($E$106=Database!$B$89,$E$36*($E$103+1),$E$36)))</f>
        <v>0</v>
      </c>
      <c r="U167" s="151">
        <f>IF(U$163&gt;$B$102,0,IF(U$163&gt;1,0,IF($E$106=Database!$B$89,$E$36*($E$103+1),$E$36)))</f>
        <v>0</v>
      </c>
      <c r="V167" s="151">
        <f>IF(V$163&gt;$B$102,0,IF(V$163&gt;1,0,IF($E$106=Database!$B$89,$E$36*($E$103+1),$E$36)))</f>
        <v>0</v>
      </c>
      <c r="W167" s="151">
        <f>IF(W$163&gt;$B$102,0,IF(W$163&gt;1,0,IF($E$106=Database!$B$89,$E$36*($E$103+1),$E$36)))</f>
        <v>0</v>
      </c>
      <c r="X167" s="151">
        <f>IF(X$163&gt;$B$102,0,IF(X$163&gt;1,0,IF($E$106=Database!$B$89,$E$36*($E$103+1),$E$36)))</f>
        <v>0</v>
      </c>
      <c r="Y167" s="151">
        <f>IF(Y$163&gt;$B$102,0,IF(Y$163&gt;1,0,IF($E$106=Database!$B$89,$E$36*($E$103+1),$E$36)))</f>
        <v>0</v>
      </c>
      <c r="Z167" s="151">
        <f>IF(Z$163&gt;$B$102,0,IF(Z$163&gt;1,0,IF($E$106=Database!$B$89,$E$36*($E$103+1),$E$36)))</f>
        <v>0</v>
      </c>
      <c r="AA167" s="151">
        <f>IF(AA$163&gt;$B$102,0,IF(AA$163&gt;1,0,IF($E$106=Database!$B$89,$E$36*($E$103+1),$E$36)))</f>
        <v>0</v>
      </c>
      <c r="AB167" s="151">
        <f>IF(AB$163&gt;$B$102,0,IF(AB$163&gt;1,0,IF($E$106=Database!$B$89,$E$36*($E$103+1),$E$36)))</f>
        <v>0</v>
      </c>
      <c r="AC167" s="151">
        <f>IF(AC$163&gt;$B$102,0,IF(AC$163&gt;1,0,IF($E$106=Database!$B$89,$E$36*($E$103+1),$E$36)))</f>
        <v>0</v>
      </c>
      <c r="AD167" s="151">
        <f>IF(AD$163&gt;$B$102,0,IF(AD$163&gt;1,0,IF($E$106=Database!$B$89,$E$36*($E$103+1),$E$36)))</f>
        <v>0</v>
      </c>
      <c r="AE167" s="151">
        <f>IF(AE$163&gt;$B$102,0,IF(AE$163&gt;1,0,IF($E$106=Database!$B$89,$E$36*($E$103+1),$E$36)))</f>
        <v>0</v>
      </c>
      <c r="AF167" s="151">
        <f>IF(AF$163&gt;$B$102,0,IF(AF$163&gt;1,0,IF($E$106=Database!$B$89,$E$36*($E$103+1),$E$36)))</f>
        <v>0</v>
      </c>
      <c r="AG167" s="151">
        <f>IF(AG$163&gt;$B$102,0,IF(AG$163&gt;1,0,IF($E$106=Database!$B$89,$E$36*($E$103+1),$E$36)))</f>
        <v>0</v>
      </c>
      <c r="AH167" s="151">
        <f>IF(AH$163&gt;$B$102,0,IF(AH$163&gt;1,0,IF($E$106=Database!$B$89,$E$36*($E$103+1),$E$36)))</f>
        <v>0</v>
      </c>
      <c r="AI167" s="151">
        <f>IF(AI$163&gt;$B$102,0,IF(AI$163&gt;1,0,IF($E$106=Database!$B$89,$E$36*($E$103+1),$E$36)))</f>
        <v>0</v>
      </c>
      <c r="AJ167" s="151">
        <f>IF(AJ$163&gt;$B$102,0,IF(AJ$163&gt;1,0,IF($E$106=Database!$B$89,$E$36*($E$103+1),$E$36)))</f>
        <v>0</v>
      </c>
      <c r="AK167" s="151">
        <f>IF(AK$163&gt;$B$102,0,IF(AK$163&gt;1,0,IF($E$106=Database!$B$89,$E$36*($E$103+1),$E$36)))</f>
        <v>0</v>
      </c>
      <c r="AL167" s="151">
        <f>IF(AL$163&gt;$B$102,0,IF(AL$163&gt;1,0,IF($E$106=Database!$B$89,$E$36*($E$103+1),$E$36)))</f>
        <v>0</v>
      </c>
      <c r="AM167" s="151">
        <f>IF(AM$163&gt;$B$102,0,IF(AM$163&gt;1,0,IF($E$106=Database!$B$89,$E$36*($E$103+1),$E$36)))</f>
        <v>0</v>
      </c>
      <c r="AN167" s="151">
        <f>IF(AN$163&gt;$B$102,0,IF(AN$163&gt;1,0,IF($E$106=Database!$B$89,$E$36*($E$103+1),$E$36)))</f>
        <v>0</v>
      </c>
      <c r="AO167" s="151">
        <f>IF(AO$163&gt;$B$102,0,IF(AO$163&gt;1,0,IF($E$106=Database!$B$89,$E$36*($E$103+1),$E$36)))</f>
        <v>0</v>
      </c>
      <c r="AP167" s="151">
        <f>IF(AP$163&gt;$B$102,0,IF(AP$163&gt;1,0,IF($E$106=Database!$B$89,$E$36*($E$103+1),$E$36)))</f>
        <v>0</v>
      </c>
      <c r="AQ167" s="151">
        <f>IF(AQ$163&gt;$B$102,0,IF(AQ$163&gt;1,0,IF($E$106=Database!$B$89,$E$36*($E$103+1),$E$36)))</f>
        <v>0</v>
      </c>
      <c r="AR167" s="151">
        <f>IF(AR$163&gt;$B$102,0,IF(AR$163&gt;1,0,IF($E$106=Database!$B$89,$E$36*($E$103+1),$E$36)))</f>
        <v>0</v>
      </c>
      <c r="AS167" s="151">
        <f>IF(AS$163&gt;$B$102,0,IF(AS$163&gt;1,0,IF($E$106=Database!$B$89,$E$36*($E$103+1),$E$36)))</f>
        <v>0</v>
      </c>
      <c r="AT167" s="151">
        <f>IF(AT$163&gt;$B$102,0,IF(AT$163&gt;1,0,IF($E$106=Database!$B$89,$E$36*($E$103+1),$E$36)))</f>
        <v>0</v>
      </c>
      <c r="AU167" s="151">
        <f>IF(AU$163&gt;$B$102,0,IF(AU$163&gt;1,0,IF($E$106=Database!$B$89,$E$36*($E$103+1),$E$36)))</f>
        <v>0</v>
      </c>
      <c r="AV167" s="151">
        <f>IF(AV$163&gt;$B$102,0,IF(AV$163&gt;1,0,IF($E$106=Database!$B$89,$E$36*($E$103+1),$E$36)))</f>
        <v>0</v>
      </c>
      <c r="AW167" s="151">
        <f>IF(AW$163&gt;$B$102,0,IF(AW$163&gt;1,0,IF($E$106=Database!$B$89,$E$36*($E$103+1),$E$36)))</f>
        <v>0</v>
      </c>
      <c r="AX167" s="151">
        <f>IF(AX$163&gt;$B$102,0,IF(AX$163&gt;1,0,IF($E$106=Database!$B$89,$E$36*($E$103+1),$E$36)))</f>
        <v>0</v>
      </c>
      <c r="AY167" s="151">
        <f>IF(AY$163&gt;$B$102,0,IF(AY$163&gt;1,0,IF($E$106=Database!$B$89,$E$36*($E$103+1),$E$36)))</f>
        <v>0</v>
      </c>
      <c r="AZ167" s="151">
        <f>IF(AZ$163&gt;$B$102,0,IF(AZ$163&gt;1,0,IF($E$106=Database!$B$89,$E$36*($E$103+1),$E$36)))</f>
        <v>0</v>
      </c>
      <c r="BA167" s="151">
        <f>IF(BA$163&gt;$B$102,0,IF(BA$163&gt;1,0,IF($E$106=Database!$B$89,$E$36*($E$103+1),$E$36)))</f>
        <v>0</v>
      </c>
      <c r="BB167" s="151">
        <f>IF(BB$163&gt;$B$102,0,IF(BB$163&gt;1,0,IF($E$106=Database!$B$89,$E$36*($E$103+1),$E$36)))</f>
        <v>0</v>
      </c>
      <c r="BC167" s="151">
        <f>IF(BC$163&gt;$B$102,0,IF(BC$163&gt;1,0,IF($E$106=Database!$B$89,$E$36*($E$103+1),$E$36)))</f>
        <v>0</v>
      </c>
      <c r="BD167" s="151">
        <f>IF(BD$163&gt;$B$102,0,IF(BD$163&gt;1,0,IF($E$106=Database!$B$89,$E$36*($E$103+1),$E$36)))</f>
        <v>0</v>
      </c>
      <c r="BE167" s="151">
        <f>IF(BE$163&gt;$B$102,0,IF(BE$163&gt;1,0,IF($E$106=Database!$B$89,$E$36*($E$103+1),$E$36)))</f>
        <v>0</v>
      </c>
      <c r="BF167" s="151">
        <f>IF(BF$163&gt;$B$102,0,IF(BF$163&gt;1,0,IF($E$106=Database!$B$89,$E$36*($E$103+1),$E$36)))</f>
        <v>0</v>
      </c>
      <c r="BG167" s="151">
        <f>IF(BG$163&gt;$B$102,0,IF(BG$163&gt;1,0,IF($E$106=Database!$B$89,$E$36*($E$103+1),$E$36)))</f>
        <v>0</v>
      </c>
      <c r="BH167" s="151">
        <f>IF(BH$163&gt;$B$102,0,IF(BH$163&gt;1,0,IF($E$106=Database!$B$89,$E$36*($E$103+1),$E$36)))</f>
        <v>0</v>
      </c>
      <c r="BI167" s="151">
        <f>IF(BI$163&gt;$B$102,0,IF(BI$163&gt;1,0,IF($E$106=Database!$B$89,$E$36*($E$103+1),$E$36)))</f>
        <v>0</v>
      </c>
      <c r="BJ167" s="151">
        <f>IF(BJ$163&gt;$B$102,0,IF(BJ$163&gt;1,0,IF($E$106=Database!$B$89,$E$36*($E$103+1),$E$36)))</f>
        <v>0</v>
      </c>
      <c r="BK167" s="151">
        <f>IF(BK$163&gt;$B$102,0,IF(BK$163&gt;1,0,IF($E$106=Database!$B$89,$E$36*($E$103+1),$E$36)))</f>
        <v>0</v>
      </c>
      <c r="BL167" s="151">
        <f>IF(BL$163&gt;$B$102,0,IF(BL$163&gt;1,0,IF($E$106=Database!$B$89,$E$36*($E$103+1),$E$36)))</f>
        <v>0</v>
      </c>
      <c r="BM167" s="151">
        <f>IF(BM$163&gt;$B$102,0,IF(BM$163&gt;1,0,IF($E$106=Database!$B$89,$E$36*($E$103+1),$E$36)))</f>
        <v>0</v>
      </c>
      <c r="BN167" s="151">
        <f>IF(BN$163&gt;$B$102,0,IF(BN$163&gt;1,0,IF($E$106=Database!$B$89,$E$36*($E$103+1),$E$36)))</f>
        <v>0</v>
      </c>
      <c r="BO167" s="151">
        <f>IF(BO$163&gt;$B$102,0,IF(BO$163&gt;1,0,IF($E$106=Database!$B$89,$E$36*($E$103+1),$E$36)))</f>
        <v>0</v>
      </c>
      <c r="BP167" s="151">
        <f>IF(BP$163&gt;$B$102,0,IF(BP$163&gt;1,0,IF($E$106=Database!$B$89,$E$36*($E$103+1),$E$36)))</f>
        <v>0</v>
      </c>
      <c r="BQ167" s="151">
        <f>IF(BQ$163&gt;$B$102,0,IF(BQ$163&gt;1,0,IF($E$106=Database!$B$89,$E$36*($E$103+1),$E$36)))</f>
        <v>0</v>
      </c>
      <c r="BR167" s="151">
        <f>IF(BR$163&gt;$B$102,0,IF(BR$163&gt;1,0,IF($E$106=Database!$B$89,$E$36*($E$103+1),$E$36)))</f>
        <v>0</v>
      </c>
      <c r="BS167" s="151">
        <f>IF(BS$163&gt;$B$102,0,IF(BS$163&gt;1,0,IF($E$106=Database!$B$89,$E$36*($E$103+1),$E$36)))</f>
        <v>0</v>
      </c>
      <c r="BT167" s="151">
        <f>IF(BT$163&gt;$B$102,0,IF(BT$163&gt;1,0,IF($E$106=Database!$B$89,$E$36*($E$103+1),$E$36)))</f>
        <v>0</v>
      </c>
      <c r="BU167" s="151">
        <f>IF(BU$163&gt;$B$102,0,IF(BU$163&gt;1,0,IF($E$106=Database!$B$89,$E$36*($E$103+1),$E$36)))</f>
        <v>0</v>
      </c>
      <c r="BV167" s="151">
        <f>IF(BV$163&gt;$B$102,0,IF(BV$163&gt;1,0,IF($E$106=Database!$B$89,$E$36*($E$103+1),$E$36)))</f>
        <v>0</v>
      </c>
      <c r="BW167" s="151">
        <f>IF(BW$163&gt;$B$102,0,IF(BW$163&gt;1,0,IF($E$106=Database!$B$89,$E$36*($E$103+1),$E$36)))</f>
        <v>0</v>
      </c>
      <c r="BX167" s="151">
        <f>IF(BX$163&gt;$B$102,0,IF(BX$163&gt;1,0,IF($E$106=Database!$B$89,$E$36*($E$103+1),$E$36)))</f>
        <v>0</v>
      </c>
      <c r="BY167" s="151">
        <f>IF(BY$163&gt;$B$102,0,IF(BY$163&gt;1,0,IF($E$106=Database!$B$89,$E$36*($E$103+1),$E$36)))</f>
        <v>0</v>
      </c>
      <c r="BZ167" s="151">
        <f>IF(BZ$163&gt;$B$102,0,IF(BZ$163&gt;1,0,IF($E$106=Database!$B$89,$E$36*($E$103+1),$E$36)))</f>
        <v>0</v>
      </c>
      <c r="CA167" s="151">
        <f>IF(CA$163&gt;$B$102,0,IF(CA$163&gt;1,0,IF($E$106=Database!$B$89,$E$36*($E$103+1),$E$36)))</f>
        <v>0</v>
      </c>
      <c r="CB167" s="151">
        <f>IF(CB$163&gt;$B$102,0,IF(CB$163&gt;1,0,IF($E$106=Database!$B$89,$E$36*($E$103+1),$E$36)))</f>
        <v>0</v>
      </c>
      <c r="CC167" s="151">
        <f>IF(CC$163&gt;$B$102,0,IF(CC$163&gt;1,0,IF($E$106=Database!$B$89,$E$36*($E$103+1),$E$36)))</f>
        <v>0</v>
      </c>
      <c r="CD167" s="151">
        <f>IF(CD$163&gt;$B$102,0,IF(CD$163&gt;1,0,IF($E$106=Database!$B$89,$E$36*($E$103+1),$E$36)))</f>
        <v>0</v>
      </c>
      <c r="CE167" s="151">
        <f>IF(CE$163&gt;$B$102,0,IF(CE$163&gt;1,0,IF($E$106=Database!$B$89,$E$36*($E$103+1),$E$36)))</f>
        <v>0</v>
      </c>
      <c r="CF167" s="151">
        <f>IF(CF$163&gt;$B$102,0,IF(CF$163&gt;1,0,IF($E$106=Database!$B$89,$E$36*($E$103+1),$E$36)))</f>
        <v>0</v>
      </c>
      <c r="CG167" s="151">
        <f>IF(CG$163&gt;$B$102,0,IF(CG$163&gt;1,0,IF($E$106=Database!$B$89,$E$36*($E$103+1),$E$36)))</f>
        <v>0</v>
      </c>
      <c r="CH167" s="151">
        <f>IF(CH$163&gt;$B$102,0,IF(CH$163&gt;1,0,IF($E$106=Database!$B$89,$E$36*($E$103+1),$E$36)))</f>
        <v>0</v>
      </c>
      <c r="CI167" s="151">
        <f>IF(CI$163&gt;$B$102,0,IF(CI$163&gt;1,0,IF($E$106=Database!$B$89,$E$36*($E$103+1),$E$36)))</f>
        <v>0</v>
      </c>
      <c r="CJ167" s="151">
        <f>IF(CJ$163&gt;$B$102,0,IF(CJ$163&gt;1,0,IF($E$106=Database!$B$89,$E$36*($E$103+1),$E$36)))</f>
        <v>0</v>
      </c>
      <c r="CK167" s="151">
        <f>IF(CK$163&gt;$B$102,0,IF(CK$163&gt;1,0,IF($E$106=Database!$B$89,$E$36*($E$103+1),$E$36)))</f>
        <v>0</v>
      </c>
      <c r="CL167" s="151">
        <f>IF(CL$163&gt;$B$102,0,IF(CL$163&gt;1,0,IF($E$106=Database!$B$89,$E$36*($E$103+1),$E$36)))</f>
        <v>0</v>
      </c>
      <c r="CM167" s="151">
        <f>IF(CM$163&gt;$B$102,0,IF(CM$163&gt;1,0,IF($E$106=Database!$B$89,$E$36*($E$103+1),$E$36)))</f>
        <v>0</v>
      </c>
      <c r="CN167" s="151">
        <f>IF(CN$163&gt;$B$102,0,IF(CN$163&gt;1,0,IF($E$106=Database!$B$89,$E$36*($E$103+1),$E$36)))</f>
        <v>0</v>
      </c>
      <c r="CO167" s="151">
        <f>IF(CO$163&gt;$B$102,0,IF(CO$163&gt;1,0,IF($E$106=Database!$B$89,$E$36*($E$103+1),$E$36)))</f>
        <v>0</v>
      </c>
      <c r="CP167" s="151">
        <f>IF(CP$163&gt;$B$102,0,IF(CP$163&gt;1,0,IF($E$106=Database!$B$89,$E$36*($E$103+1),$E$36)))</f>
        <v>0</v>
      </c>
      <c r="CQ167" s="151">
        <f>IF(CQ$163&gt;$B$102,0,IF(CQ$163&gt;1,0,IF($E$106=Database!$B$89,$E$36*($E$103+1),$E$36)))</f>
        <v>0</v>
      </c>
      <c r="CR167" s="151">
        <f>IF(CR$163&gt;$B$102,0,IF(CR$163&gt;1,0,IF($E$106=Database!$B$89,$E$36*($E$103+1),$E$36)))</f>
        <v>0</v>
      </c>
      <c r="CS167" s="151">
        <f>IF(CS$163&gt;$B$102,0,IF(CS$163&gt;1,0,IF($E$106=Database!$B$89,$E$36*($E$103+1),$E$36)))</f>
        <v>0</v>
      </c>
      <c r="CT167" s="151">
        <f>IF(CT$163&gt;$B$102,0,IF(CT$163&gt;1,0,IF($E$106=Database!$B$89,$E$36*($E$103+1),$E$36)))</f>
        <v>0</v>
      </c>
      <c r="CU167" s="151">
        <f>IF(CU$163&gt;$B$102,0,IF(CU$163&gt;1,0,IF($E$106=Database!$B$89,$E$36*($E$103+1),$E$36)))</f>
        <v>0</v>
      </c>
      <c r="CV167" s="151">
        <f>IF(CV$163&gt;$B$102,0,IF(CV$163&gt;1,0,IF($E$106=Database!$B$89,$E$36*($E$103+1),$E$36)))</f>
        <v>0</v>
      </c>
      <c r="CW167" s="151">
        <f>IF(CW$163&gt;$B$102,0,IF(CW$163&gt;1,0,IF($E$106=Database!$B$89,$E$36*($E$103+1),$E$36)))</f>
        <v>0</v>
      </c>
      <c r="CX167" s="151">
        <f>IF(CX$163&gt;$B$102,0,IF(CX$163&gt;1,0,IF($E$106=Database!$B$89,$E$36*($E$103+1),$E$36)))</f>
        <v>0</v>
      </c>
      <c r="CY167" s="151">
        <f>IF(CY$163&gt;$B$102,0,IF(CY$163&gt;1,0,IF($E$106=Database!$B$89,$E$36*($E$103+1),$E$36)))</f>
        <v>0</v>
      </c>
      <c r="CZ167" s="151">
        <f>IF(CZ$163&gt;$B$102,0,IF(CZ$163&gt;1,0,IF($E$106=Database!$B$89,$E$36*($E$103+1),$E$36)))</f>
        <v>0</v>
      </c>
      <c r="DA167" s="151">
        <f>IF(DA$163&gt;$B$102,0,IF(DA$163&gt;1,0,IF($E$106=Database!$B$89,$E$36*($E$103+1),$E$36)))</f>
        <v>0</v>
      </c>
      <c r="DB167" s="151">
        <f>IF(DB$163&gt;$B$102,0,IF(DB$163&gt;1,0,IF($E$106=Database!$B$89,$E$36*($E$103+1),$E$36)))</f>
        <v>0</v>
      </c>
    </row>
    <row r="168" spans="2:106" x14ac:dyDescent="0.25">
      <c r="B168" s="149" t="s">
        <v>376</v>
      </c>
      <c r="C168" s="149"/>
      <c r="E168" s="150">
        <f>SUM(G168:DB168)</f>
        <v>1500</v>
      </c>
      <c r="F168" s="141"/>
      <c r="G168" s="151">
        <f>IF(G$163&gt;$B$102,0,IF(G$163&gt;IF($E$107=Database!$B$89,$B$102,$E$39),0,$E$37))</f>
        <v>50</v>
      </c>
      <c r="H168" s="151">
        <f>IF(H$163&gt;$B$102,0,IF(H$163&gt;IF($E$107=Database!$B$89,$B$102,$E$39),0,$E$37))</f>
        <v>50</v>
      </c>
      <c r="I168" s="151">
        <f>IF(I$163&gt;$B$102,0,IF(I$163&gt;IF($E$107=Database!$B$89,$B$102,$E$39),0,$E$37))</f>
        <v>50</v>
      </c>
      <c r="J168" s="151">
        <f>IF(J$163&gt;$B$102,0,IF(J$163&gt;IF($E$107=Database!$B$89,$B$102,$E$39),0,$E$37))</f>
        <v>50</v>
      </c>
      <c r="K168" s="151">
        <f>IF(K$163&gt;$B$102,0,IF(K$163&gt;IF($E$107=Database!$B$89,$B$102,$E$39),0,$E$37))</f>
        <v>50</v>
      </c>
      <c r="L168" s="151">
        <f>IF(L$163&gt;$B$102,0,IF(L$163&gt;IF($E$107=Database!$B$89,$B$102,$E$39),0,$E$37))</f>
        <v>50</v>
      </c>
      <c r="M168" s="151">
        <f>IF(M$163&gt;$B$102,0,IF(M$163&gt;IF($E$107=Database!$B$89,$B$102,$E$39),0,$E$37))</f>
        <v>50</v>
      </c>
      <c r="N168" s="151">
        <f>IF(N$163&gt;$B$102,0,IF(N$163&gt;IF($E$107=Database!$B$89,$B$102,$E$39),0,$E$37))</f>
        <v>50</v>
      </c>
      <c r="O168" s="151">
        <f>IF(O$163&gt;$B$102,0,IF(O$163&gt;IF($E$107=Database!$B$89,$B$102,$E$39),0,$E$37))</f>
        <v>50</v>
      </c>
      <c r="P168" s="151">
        <f>IF(P$163&gt;$B$102,0,IF(P$163&gt;IF($E$107=Database!$B$89,$B$102,$E$39),0,$E$37))</f>
        <v>50</v>
      </c>
      <c r="Q168" s="151">
        <f>IF(Q$163&gt;$B$102,0,IF(Q$163&gt;IF($E$107=Database!$B$89,$B$102,$E$39),0,$E$37))</f>
        <v>50</v>
      </c>
      <c r="R168" s="151">
        <f>IF(R$163&gt;$B$102,0,IF(R$163&gt;IF($E$107=Database!$B$89,$B$102,$E$39),0,$E$37))</f>
        <v>50</v>
      </c>
      <c r="S168" s="151">
        <f>IF(S$163&gt;$B$102,0,IF(S$163&gt;IF($E$107=Database!$B$89,$B$102,$E$39),0,$E$37))</f>
        <v>50</v>
      </c>
      <c r="T168" s="151">
        <f>IF(T$163&gt;$B$102,0,IF(T$163&gt;IF($E$107=Database!$B$89,$B$102,$E$39),0,$E$37))</f>
        <v>50</v>
      </c>
      <c r="U168" s="151">
        <f>IF(U$163&gt;$B$102,0,IF(U$163&gt;IF($E$107=Database!$B$89,$B$102,$E$39),0,$E$37))</f>
        <v>50</v>
      </c>
      <c r="V168" s="151">
        <f>IF(V$163&gt;$B$102,0,IF(V$163&gt;IF($E$107=Database!$B$89,$B$102,$E$39),0,$E$37))</f>
        <v>50</v>
      </c>
      <c r="W168" s="151">
        <f>IF(W$163&gt;$B$102,0,IF(W$163&gt;IF($E$107=Database!$B$89,$B$102,$E$39),0,$E$37))</f>
        <v>50</v>
      </c>
      <c r="X168" s="151">
        <f>IF(X$163&gt;$B$102,0,IF(X$163&gt;IF($E$107=Database!$B$89,$B$102,$E$39),0,$E$37))</f>
        <v>50</v>
      </c>
      <c r="Y168" s="151">
        <f>IF(Y$163&gt;$B$102,0,IF(Y$163&gt;IF($E$107=Database!$B$89,$B$102,$E$39),0,$E$37))</f>
        <v>50</v>
      </c>
      <c r="Z168" s="151">
        <f>IF(Z$163&gt;$B$102,0,IF(Z$163&gt;IF($E$107=Database!$B$89,$B$102,$E$39),0,$E$37))</f>
        <v>50</v>
      </c>
      <c r="AA168" s="151">
        <f>IF(AA$163&gt;$B$102,0,IF(AA$163&gt;IF($E$107=Database!$B$89,$B$102,$E$39),0,$E$37))</f>
        <v>50</v>
      </c>
      <c r="AB168" s="151">
        <f>IF(AB$163&gt;$B$102,0,IF(AB$163&gt;IF($E$107=Database!$B$89,$B$102,$E$39),0,$E$37))</f>
        <v>50</v>
      </c>
      <c r="AC168" s="151">
        <f>IF(AC$163&gt;$B$102,0,IF(AC$163&gt;IF($E$107=Database!$B$89,$B$102,$E$39),0,$E$37))</f>
        <v>50</v>
      </c>
      <c r="AD168" s="151">
        <f>IF(AD$163&gt;$B$102,0,IF(AD$163&gt;IF($E$107=Database!$B$89,$B$102,$E$39),0,$E$37))</f>
        <v>50</v>
      </c>
      <c r="AE168" s="151">
        <f>IF(AE$163&gt;$B$102,0,IF(AE$163&gt;IF($E$107=Database!$B$89,$B$102,$E$39),0,$E$37))</f>
        <v>50</v>
      </c>
      <c r="AF168" s="151">
        <f>IF(AF$163&gt;$B$102,0,IF(AF$163&gt;IF($E$107=Database!$B$89,$B$102,$E$39),0,$E$37))</f>
        <v>50</v>
      </c>
      <c r="AG168" s="151">
        <f>IF(AG$163&gt;$B$102,0,IF(AG$163&gt;IF($E$107=Database!$B$89,$B$102,$E$39),0,$E$37))</f>
        <v>50</v>
      </c>
      <c r="AH168" s="151">
        <f>IF(AH$163&gt;$B$102,0,IF(AH$163&gt;IF($E$107=Database!$B$89,$B$102,$E$39),0,$E$37))</f>
        <v>50</v>
      </c>
      <c r="AI168" s="151">
        <f>IF(AI$163&gt;$B$102,0,IF(AI$163&gt;IF($E$107=Database!$B$89,$B$102,$E$39),0,$E$37))</f>
        <v>50</v>
      </c>
      <c r="AJ168" s="151">
        <f>IF(AJ$163&gt;$B$102,0,IF(AJ$163&gt;IF($E$107=Database!$B$89,$B$102,$E$39),0,$E$37))</f>
        <v>50</v>
      </c>
      <c r="AK168" s="151">
        <f>IF(AK$163&gt;$B$102,0,IF(AK$163&gt;IF($E$107=Database!$B$89,$B$102,$E$39),0,$E$37))</f>
        <v>0</v>
      </c>
      <c r="AL168" s="151">
        <f>IF(AL$163&gt;$B$102,0,IF(AL$163&gt;IF($E$107=Database!$B$89,$B$102,$E$39),0,$E$37))</f>
        <v>0</v>
      </c>
      <c r="AM168" s="151">
        <f>IF(AM$163&gt;$B$102,0,IF(AM$163&gt;IF($E$107=Database!$B$89,$B$102,$E$39),0,$E$37))</f>
        <v>0</v>
      </c>
      <c r="AN168" s="151">
        <f>IF(AN$163&gt;$B$102,0,IF(AN$163&gt;IF($E$107=Database!$B$89,$B$102,$E$39),0,$E$37))</f>
        <v>0</v>
      </c>
      <c r="AO168" s="151">
        <f>IF(AO$163&gt;$B$102,0,IF(AO$163&gt;IF($E$107=Database!$B$89,$B$102,$E$39),0,$E$37))</f>
        <v>0</v>
      </c>
      <c r="AP168" s="151">
        <f>IF(AP$163&gt;$B$102,0,IF(AP$163&gt;IF($E$107=Database!$B$89,$B$102,$E$39),0,$E$37))</f>
        <v>0</v>
      </c>
      <c r="AQ168" s="151">
        <f>IF(AQ$163&gt;$B$102,0,IF(AQ$163&gt;IF($E$107=Database!$B$89,$B$102,$E$39),0,$E$37))</f>
        <v>0</v>
      </c>
      <c r="AR168" s="151">
        <f>IF(AR$163&gt;$B$102,0,IF(AR$163&gt;IF($E$107=Database!$B$89,$B$102,$E$39),0,$E$37))</f>
        <v>0</v>
      </c>
      <c r="AS168" s="151">
        <f>IF(AS$163&gt;$B$102,0,IF(AS$163&gt;IF($E$107=Database!$B$89,$B$102,$E$39),0,$E$37))</f>
        <v>0</v>
      </c>
      <c r="AT168" s="151">
        <f>IF(AT$163&gt;$B$102,0,IF(AT$163&gt;IF($E$107=Database!$B$89,$B$102,$E$39),0,$E$37))</f>
        <v>0</v>
      </c>
      <c r="AU168" s="151">
        <f>IF(AU$163&gt;$B$102,0,IF(AU$163&gt;IF($E$107=Database!$B$89,$B$102,$E$39),0,$E$37))</f>
        <v>0</v>
      </c>
      <c r="AV168" s="151">
        <f>IF(AV$163&gt;$B$102,0,IF(AV$163&gt;IF($E$107=Database!$B$89,$B$102,$E$39),0,$E$37))</f>
        <v>0</v>
      </c>
      <c r="AW168" s="151">
        <f>IF(AW$163&gt;$B$102,0,IF(AW$163&gt;IF($E$107=Database!$B$89,$B$102,$E$39),0,$E$37))</f>
        <v>0</v>
      </c>
      <c r="AX168" s="151">
        <f>IF(AX$163&gt;$B$102,0,IF(AX$163&gt;IF($E$107=Database!$B$89,$B$102,$E$39),0,$E$37))</f>
        <v>0</v>
      </c>
      <c r="AY168" s="151">
        <f>IF(AY$163&gt;$B$102,0,IF(AY$163&gt;IF($E$107=Database!$B$89,$B$102,$E$39),0,$E$37))</f>
        <v>0</v>
      </c>
      <c r="AZ168" s="151">
        <f>IF(AZ$163&gt;$B$102,0,IF(AZ$163&gt;IF($E$107=Database!$B$89,$B$102,$E$39),0,$E$37))</f>
        <v>0</v>
      </c>
      <c r="BA168" s="151">
        <f>IF(BA$163&gt;$B$102,0,IF(BA$163&gt;IF($E$107=Database!$B$89,$B$102,$E$39),0,$E$37))</f>
        <v>0</v>
      </c>
      <c r="BB168" s="151">
        <f>IF(BB$163&gt;$B$102,0,IF(BB$163&gt;IF($E$107=Database!$B$89,$B$102,$E$39),0,$E$37))</f>
        <v>0</v>
      </c>
      <c r="BC168" s="151">
        <f>IF(BC$163&gt;$B$102,0,IF(BC$163&gt;IF($E$107=Database!$B$89,$B$102,$E$39),0,$E$37))</f>
        <v>0</v>
      </c>
      <c r="BD168" s="151">
        <f>IF(BD$163&gt;$B$102,0,IF(BD$163&gt;IF($E$107=Database!$B$89,$B$102,$E$39),0,$E$37))</f>
        <v>0</v>
      </c>
      <c r="BE168" s="151">
        <f>IF(BE$163&gt;$B$102,0,IF(BE$163&gt;IF($E$107=Database!$B$89,$B$102,$E$39),0,$E$37))</f>
        <v>0</v>
      </c>
      <c r="BF168" s="151">
        <f>IF(BF$163&gt;$B$102,0,IF(BF$163&gt;IF($E$107=Database!$B$89,$B$102,$E$39),0,$E$37))</f>
        <v>0</v>
      </c>
      <c r="BG168" s="151">
        <f>IF(BG$163&gt;$B$102,0,IF(BG$163&gt;IF($E$107=Database!$B$89,$B$102,$E$39),0,$E$37))</f>
        <v>0</v>
      </c>
      <c r="BH168" s="151">
        <f>IF(BH$163&gt;$B$102,0,IF(BH$163&gt;IF($E$107=Database!$B$89,$B$102,$E$39),0,$E$37))</f>
        <v>0</v>
      </c>
      <c r="BI168" s="151">
        <f>IF(BI$163&gt;$B$102,0,IF(BI$163&gt;IF($E$107=Database!$B$89,$B$102,$E$39),0,$E$37))</f>
        <v>0</v>
      </c>
      <c r="BJ168" s="151">
        <f>IF(BJ$163&gt;$B$102,0,IF(BJ$163&gt;IF($E$107=Database!$B$89,$B$102,$E$39),0,$E$37))</f>
        <v>0</v>
      </c>
      <c r="BK168" s="151">
        <f>IF(BK$163&gt;$B$102,0,IF(BK$163&gt;IF($E$107=Database!$B$89,$B$102,$E$39),0,$E$37))</f>
        <v>0</v>
      </c>
      <c r="BL168" s="151">
        <f>IF(BL$163&gt;$B$102,0,IF(BL$163&gt;IF($E$107=Database!$B$89,$B$102,$E$39),0,$E$37))</f>
        <v>0</v>
      </c>
      <c r="BM168" s="151">
        <f>IF(BM$163&gt;$B$102,0,IF(BM$163&gt;IF($E$107=Database!$B$89,$B$102,$E$39),0,$E$37))</f>
        <v>0</v>
      </c>
      <c r="BN168" s="151">
        <f>IF(BN$163&gt;$B$102,0,IF(BN$163&gt;IF($E$107=Database!$B$89,$B$102,$E$39),0,$E$37))</f>
        <v>0</v>
      </c>
      <c r="BO168" s="151">
        <f>IF(BO$163&gt;$B$102,0,IF(BO$163&gt;IF($E$107=Database!$B$89,$B$102,$E$39),0,$E$37))</f>
        <v>0</v>
      </c>
      <c r="BP168" s="151">
        <f>IF(BP$163&gt;$B$102,0,IF(BP$163&gt;IF($E$107=Database!$B$89,$B$102,$E$39),0,$E$37))</f>
        <v>0</v>
      </c>
      <c r="BQ168" s="151">
        <f>IF(BQ$163&gt;$B$102,0,IF(BQ$163&gt;IF($E$107=Database!$B$89,$B$102,$E$39),0,$E$37))</f>
        <v>0</v>
      </c>
      <c r="BR168" s="151">
        <f>IF(BR$163&gt;$B$102,0,IF(BR$163&gt;IF($E$107=Database!$B$89,$B$102,$E$39),0,$E$37))</f>
        <v>0</v>
      </c>
      <c r="BS168" s="151">
        <f>IF(BS$163&gt;$B$102,0,IF(BS$163&gt;IF($E$107=Database!$B$89,$B$102,$E$39),0,$E$37))</f>
        <v>0</v>
      </c>
      <c r="BT168" s="151">
        <f>IF(BT$163&gt;$B$102,0,IF(BT$163&gt;IF($E$107=Database!$B$89,$B$102,$E$39),0,$E$37))</f>
        <v>0</v>
      </c>
      <c r="BU168" s="151">
        <f>IF(BU$163&gt;$B$102,0,IF(BU$163&gt;IF($E$107=Database!$B$89,$B$102,$E$39),0,$E$37))</f>
        <v>0</v>
      </c>
      <c r="BV168" s="151">
        <f>IF(BV$163&gt;$B$102,0,IF(BV$163&gt;IF($E$107=Database!$B$89,$B$102,$E$39),0,$E$37))</f>
        <v>0</v>
      </c>
      <c r="BW168" s="151">
        <f>IF(BW$163&gt;$B$102,0,IF(BW$163&gt;IF($E$107=Database!$B$89,$B$102,$E$39),0,$E$37))</f>
        <v>0</v>
      </c>
      <c r="BX168" s="151">
        <f>IF(BX$163&gt;$B$102,0,IF(BX$163&gt;IF($E$107=Database!$B$89,$B$102,$E$39),0,$E$37))</f>
        <v>0</v>
      </c>
      <c r="BY168" s="151">
        <f>IF(BY$163&gt;$B$102,0,IF(BY$163&gt;IF($E$107=Database!$B$89,$B$102,$E$39),0,$E$37))</f>
        <v>0</v>
      </c>
      <c r="BZ168" s="151">
        <f>IF(BZ$163&gt;$B$102,0,IF(BZ$163&gt;IF($E$107=Database!$B$89,$B$102,$E$39),0,$E$37))</f>
        <v>0</v>
      </c>
      <c r="CA168" s="151">
        <f>IF(CA$163&gt;$B$102,0,IF(CA$163&gt;IF($E$107=Database!$B$89,$B$102,$E$39),0,$E$37))</f>
        <v>0</v>
      </c>
      <c r="CB168" s="151">
        <f>IF(CB$163&gt;$B$102,0,IF(CB$163&gt;IF($E$107=Database!$B$89,$B$102,$E$39),0,$E$37))</f>
        <v>0</v>
      </c>
      <c r="CC168" s="151">
        <f>IF(CC$163&gt;$B$102,0,IF(CC$163&gt;IF($E$107=Database!$B$89,$B$102,$E$39),0,$E$37))</f>
        <v>0</v>
      </c>
      <c r="CD168" s="151">
        <f>IF(CD$163&gt;$B$102,0,IF(CD$163&gt;IF($E$107=Database!$B$89,$B$102,$E$39),0,$E$37))</f>
        <v>0</v>
      </c>
      <c r="CE168" s="151">
        <f>IF(CE$163&gt;$B$102,0,IF(CE$163&gt;IF($E$107=Database!$B$89,$B$102,$E$39),0,$E$37))</f>
        <v>0</v>
      </c>
      <c r="CF168" s="151">
        <f>IF(CF$163&gt;$B$102,0,IF(CF$163&gt;IF($E$107=Database!$B$89,$B$102,$E$39),0,$E$37))</f>
        <v>0</v>
      </c>
      <c r="CG168" s="151">
        <f>IF(CG$163&gt;$B$102,0,IF(CG$163&gt;IF($E$107=Database!$B$89,$B$102,$E$39),0,$E$37))</f>
        <v>0</v>
      </c>
      <c r="CH168" s="151">
        <f>IF(CH$163&gt;$B$102,0,IF(CH$163&gt;IF($E$107=Database!$B$89,$B$102,$E$39),0,$E$37))</f>
        <v>0</v>
      </c>
      <c r="CI168" s="151">
        <f>IF(CI$163&gt;$B$102,0,IF(CI$163&gt;IF($E$107=Database!$B$89,$B$102,$E$39),0,$E$37))</f>
        <v>0</v>
      </c>
      <c r="CJ168" s="151">
        <f>IF(CJ$163&gt;$B$102,0,IF(CJ$163&gt;IF($E$107=Database!$B$89,$B$102,$E$39),0,$E$37))</f>
        <v>0</v>
      </c>
      <c r="CK168" s="151">
        <f>IF(CK$163&gt;$B$102,0,IF(CK$163&gt;IF($E$107=Database!$B$89,$B$102,$E$39),0,$E$37))</f>
        <v>0</v>
      </c>
      <c r="CL168" s="151">
        <f>IF(CL$163&gt;$B$102,0,IF(CL$163&gt;IF($E$107=Database!$B$89,$B$102,$E$39),0,$E$37))</f>
        <v>0</v>
      </c>
      <c r="CM168" s="151">
        <f>IF(CM$163&gt;$B$102,0,IF(CM$163&gt;IF($E$107=Database!$B$89,$B$102,$E$39),0,$E$37))</f>
        <v>0</v>
      </c>
      <c r="CN168" s="151">
        <f>IF(CN$163&gt;$B$102,0,IF(CN$163&gt;IF($E$107=Database!$B$89,$B$102,$E$39),0,$E$37))</f>
        <v>0</v>
      </c>
      <c r="CO168" s="151">
        <f>IF(CO$163&gt;$B$102,0,IF(CO$163&gt;IF($E$107=Database!$B$89,$B$102,$E$39),0,$E$37))</f>
        <v>0</v>
      </c>
      <c r="CP168" s="151">
        <f>IF(CP$163&gt;$B$102,0,IF(CP$163&gt;IF($E$107=Database!$B$89,$B$102,$E$39),0,$E$37))</f>
        <v>0</v>
      </c>
      <c r="CQ168" s="151">
        <f>IF(CQ$163&gt;$B$102,0,IF(CQ$163&gt;IF($E$107=Database!$B$89,$B$102,$E$39),0,$E$37))</f>
        <v>0</v>
      </c>
      <c r="CR168" s="151">
        <f>IF(CR$163&gt;$B$102,0,IF(CR$163&gt;IF($E$107=Database!$B$89,$B$102,$E$39),0,$E$37))</f>
        <v>0</v>
      </c>
      <c r="CS168" s="151">
        <f>IF(CS$163&gt;$B$102,0,IF(CS$163&gt;IF($E$107=Database!$B$89,$B$102,$E$39),0,$E$37))</f>
        <v>0</v>
      </c>
      <c r="CT168" s="151">
        <f>IF(CT$163&gt;$B$102,0,IF(CT$163&gt;IF($E$107=Database!$B$89,$B$102,$E$39),0,$E$37))</f>
        <v>0</v>
      </c>
      <c r="CU168" s="151">
        <f>IF(CU$163&gt;$B$102,0,IF(CU$163&gt;IF($E$107=Database!$B$89,$B$102,$E$39),0,$E$37))</f>
        <v>0</v>
      </c>
      <c r="CV168" s="151">
        <f>IF(CV$163&gt;$B$102,0,IF(CV$163&gt;IF($E$107=Database!$B$89,$B$102,$E$39),0,$E$37))</f>
        <v>0</v>
      </c>
      <c r="CW168" s="151">
        <f>IF(CW$163&gt;$B$102,0,IF(CW$163&gt;IF($E$107=Database!$B$89,$B$102,$E$39),0,$E$37))</f>
        <v>0</v>
      </c>
      <c r="CX168" s="151">
        <f>IF(CX$163&gt;$B$102,0,IF(CX$163&gt;IF($E$107=Database!$B$89,$B$102,$E$39),0,$E$37))</f>
        <v>0</v>
      </c>
      <c r="CY168" s="151">
        <f>IF(CY$163&gt;$B$102,0,IF(CY$163&gt;IF($E$107=Database!$B$89,$B$102,$E$39),0,$E$37))</f>
        <v>0</v>
      </c>
      <c r="CZ168" s="151">
        <f>IF(CZ$163&gt;$B$102,0,IF(CZ$163&gt;IF($E$107=Database!$B$89,$B$102,$E$39),0,$E$37))</f>
        <v>0</v>
      </c>
      <c r="DA168" s="151">
        <f>IF(DA$163&gt;$B$102,0,IF(DA$163&gt;IF($E$107=Database!$B$89,$B$102,$E$39),0,$E$37))</f>
        <v>0</v>
      </c>
      <c r="DB168" s="151">
        <f>IF(DB$163&gt;$B$102,0,IF(DB$163&gt;IF($E$107=Database!$B$89,$B$102,$E$39),0,$E$37))</f>
        <v>0</v>
      </c>
    </row>
    <row r="169" spans="2:106" x14ac:dyDescent="0.25">
      <c r="B169" s="149" t="s">
        <v>1313</v>
      </c>
      <c r="C169" s="140"/>
      <c r="E169" s="150">
        <f>SUM(G169:DB169)</f>
        <v>300</v>
      </c>
      <c r="F169" s="141"/>
      <c r="G169" s="151">
        <f>IF(G$163&gt;$B$102,0,IF(G$163&gt;IF($E$107=Database!$B$89,$B$102,$E$39),0,$E$38))</f>
        <v>10</v>
      </c>
      <c r="H169" s="151">
        <f>IF(H$163&gt;$B$102,0,IF(H$163&gt;IF($E$107=Database!$B$89,$B$102,$E$39),0,$E$38))</f>
        <v>10</v>
      </c>
      <c r="I169" s="151">
        <f>IF(I$163&gt;$B$102,0,IF(I$163&gt;IF($E$107=Database!$B$89,$B$102,$E$39),0,$E$38))</f>
        <v>10</v>
      </c>
      <c r="J169" s="151">
        <f>IF(J$163&gt;$B$102,0,IF(J$163&gt;IF($E$107=Database!$B$89,$B$102,$E$39),0,$E$38))</f>
        <v>10</v>
      </c>
      <c r="K169" s="151">
        <f>IF(K$163&gt;$B$102,0,IF(K$163&gt;IF($E$107=Database!$B$89,$B$102,$E$39),0,$E$38))</f>
        <v>10</v>
      </c>
      <c r="L169" s="151">
        <f>IF(L$163&gt;$B$102,0,IF(L$163&gt;IF($E$107=Database!$B$89,$B$102,$E$39),0,$E$38))</f>
        <v>10</v>
      </c>
      <c r="M169" s="151">
        <f>IF(M$163&gt;$B$102,0,IF(M$163&gt;IF($E$107=Database!$B$89,$B$102,$E$39),0,$E$38))</f>
        <v>10</v>
      </c>
      <c r="N169" s="151">
        <f>IF(N$163&gt;$B$102,0,IF(N$163&gt;IF($E$107=Database!$B$89,$B$102,$E$39),0,$E$38))</f>
        <v>10</v>
      </c>
      <c r="O169" s="151">
        <f>IF(O$163&gt;$B$102,0,IF(O$163&gt;IF($E$107=Database!$B$89,$B$102,$E$39),0,$E$38))</f>
        <v>10</v>
      </c>
      <c r="P169" s="151">
        <f>IF(P$163&gt;$B$102,0,IF(P$163&gt;IF($E$107=Database!$B$89,$B$102,$E$39),0,$E$38))</f>
        <v>10</v>
      </c>
      <c r="Q169" s="151">
        <f>IF(Q$163&gt;$B$102,0,IF(Q$163&gt;IF($E$107=Database!$B$89,$B$102,$E$39),0,$E$38))</f>
        <v>10</v>
      </c>
      <c r="R169" s="151">
        <f>IF(R$163&gt;$B$102,0,IF(R$163&gt;IF($E$107=Database!$B$89,$B$102,$E$39),0,$E$38))</f>
        <v>10</v>
      </c>
      <c r="S169" s="151">
        <f>IF(S$163&gt;$B$102,0,IF(S$163&gt;IF($E$107=Database!$B$89,$B$102,$E$39),0,$E$38))</f>
        <v>10</v>
      </c>
      <c r="T169" s="151">
        <f>IF(T$163&gt;$B$102,0,IF(T$163&gt;IF($E$107=Database!$B$89,$B$102,$E$39),0,$E$38))</f>
        <v>10</v>
      </c>
      <c r="U169" s="151">
        <f>IF(U$163&gt;$B$102,0,IF(U$163&gt;IF($E$107=Database!$B$89,$B$102,$E$39),0,$E$38))</f>
        <v>10</v>
      </c>
      <c r="V169" s="151">
        <f>IF(V$163&gt;$B$102,0,IF(V$163&gt;IF($E$107=Database!$B$89,$B$102,$E$39),0,$E$38))</f>
        <v>10</v>
      </c>
      <c r="W169" s="151">
        <f>IF(W$163&gt;$B$102,0,IF(W$163&gt;IF($E$107=Database!$B$89,$B$102,$E$39),0,$E$38))</f>
        <v>10</v>
      </c>
      <c r="X169" s="151">
        <f>IF(X$163&gt;$B$102,0,IF(X$163&gt;IF($E$107=Database!$B$89,$B$102,$E$39),0,$E$38))</f>
        <v>10</v>
      </c>
      <c r="Y169" s="151">
        <f>IF(Y$163&gt;$B$102,0,IF(Y$163&gt;IF($E$107=Database!$B$89,$B$102,$E$39),0,$E$38))</f>
        <v>10</v>
      </c>
      <c r="Z169" s="151">
        <f>IF(Z$163&gt;$B$102,0,IF(Z$163&gt;IF($E$107=Database!$B$89,$B$102,$E$39),0,$E$38))</f>
        <v>10</v>
      </c>
      <c r="AA169" s="151">
        <f>IF(AA$163&gt;$B$102,0,IF(AA$163&gt;IF($E$107=Database!$B$89,$B$102,$E$39),0,$E$38))</f>
        <v>10</v>
      </c>
      <c r="AB169" s="151">
        <f>IF(AB$163&gt;$B$102,0,IF(AB$163&gt;IF($E$107=Database!$B$89,$B$102,$E$39),0,$E$38))</f>
        <v>10</v>
      </c>
      <c r="AC169" s="151">
        <f>IF(AC$163&gt;$B$102,0,IF(AC$163&gt;IF($E$107=Database!$B$89,$B$102,$E$39),0,$E$38))</f>
        <v>10</v>
      </c>
      <c r="AD169" s="151">
        <f>IF(AD$163&gt;$B$102,0,IF(AD$163&gt;IF($E$107=Database!$B$89,$B$102,$E$39),0,$E$38))</f>
        <v>10</v>
      </c>
      <c r="AE169" s="151">
        <f>IF(AE$163&gt;$B$102,0,IF(AE$163&gt;IF($E$107=Database!$B$89,$B$102,$E$39),0,$E$38))</f>
        <v>10</v>
      </c>
      <c r="AF169" s="151">
        <f>IF(AF$163&gt;$B$102,0,IF(AF$163&gt;IF($E$107=Database!$B$89,$B$102,$E$39),0,$E$38))</f>
        <v>10</v>
      </c>
      <c r="AG169" s="151">
        <f>IF(AG$163&gt;$B$102,0,IF(AG$163&gt;IF($E$107=Database!$B$89,$B$102,$E$39),0,$E$38))</f>
        <v>10</v>
      </c>
      <c r="AH169" s="151">
        <f>IF(AH$163&gt;$B$102,0,IF(AH$163&gt;IF($E$107=Database!$B$89,$B$102,$E$39),0,$E$38))</f>
        <v>10</v>
      </c>
      <c r="AI169" s="151">
        <f>IF(AI$163&gt;$B$102,0,IF(AI$163&gt;IF($E$107=Database!$B$89,$B$102,$E$39),0,$E$38))</f>
        <v>10</v>
      </c>
      <c r="AJ169" s="151">
        <f>IF(AJ$163&gt;$B$102,0,IF(AJ$163&gt;IF($E$107=Database!$B$89,$B$102,$E$39),0,$E$38))</f>
        <v>10</v>
      </c>
      <c r="AK169" s="151">
        <f>IF(AK$163&gt;$B$102,0,IF(AK$163&gt;IF($E$107=Database!$B$89,$B$102,$E$39),0,$E$38))</f>
        <v>0</v>
      </c>
      <c r="AL169" s="151">
        <f>IF(AL$163&gt;$B$102,0,IF(AL$163&gt;IF($E$107=Database!$B$89,$B$102,$E$39),0,$E$38))</f>
        <v>0</v>
      </c>
      <c r="AM169" s="151">
        <f>IF(AM$163&gt;$B$102,0,IF(AM$163&gt;IF($E$107=Database!$B$89,$B$102,$E$39),0,$E$38))</f>
        <v>0</v>
      </c>
      <c r="AN169" s="151">
        <f>IF(AN$163&gt;$B$102,0,IF(AN$163&gt;IF($E$107=Database!$B$89,$B$102,$E$39),0,$E$38))</f>
        <v>0</v>
      </c>
      <c r="AO169" s="151">
        <f>IF(AO$163&gt;$B$102,0,IF(AO$163&gt;IF($E$107=Database!$B$89,$B$102,$E$39),0,$E$38))</f>
        <v>0</v>
      </c>
      <c r="AP169" s="151">
        <f>IF(AP$163&gt;$B$102,0,IF(AP$163&gt;IF($E$107=Database!$B$89,$B$102,$E$39),0,$E$38))</f>
        <v>0</v>
      </c>
      <c r="AQ169" s="151">
        <f>IF(AQ$163&gt;$B$102,0,IF(AQ$163&gt;IF($E$107=Database!$B$89,$B$102,$E$39),0,$E$38))</f>
        <v>0</v>
      </c>
      <c r="AR169" s="151">
        <f>IF(AR$163&gt;$B$102,0,IF(AR$163&gt;IF($E$107=Database!$B$89,$B$102,$E$39),0,$E$38))</f>
        <v>0</v>
      </c>
      <c r="AS169" s="151">
        <f>IF(AS$163&gt;$B$102,0,IF(AS$163&gt;IF($E$107=Database!$B$89,$B$102,$E$39),0,$E$38))</f>
        <v>0</v>
      </c>
      <c r="AT169" s="151">
        <f>IF(AT$163&gt;$B$102,0,IF(AT$163&gt;IF($E$107=Database!$B$89,$B$102,$E$39),0,$E$38))</f>
        <v>0</v>
      </c>
      <c r="AU169" s="151">
        <f>IF(AU$163&gt;$B$102,0,IF(AU$163&gt;IF($E$107=Database!$B$89,$B$102,$E$39),0,$E$38))</f>
        <v>0</v>
      </c>
      <c r="AV169" s="151">
        <f>IF(AV$163&gt;$B$102,0,IF(AV$163&gt;IF($E$107=Database!$B$89,$B$102,$E$39),0,$E$38))</f>
        <v>0</v>
      </c>
      <c r="AW169" s="151">
        <f>IF(AW$163&gt;$B$102,0,IF(AW$163&gt;IF($E$107=Database!$B$89,$B$102,$E$39),0,$E$38))</f>
        <v>0</v>
      </c>
      <c r="AX169" s="151">
        <f>IF(AX$163&gt;$B$102,0,IF(AX$163&gt;IF($E$107=Database!$B$89,$B$102,$E$39),0,$E$38))</f>
        <v>0</v>
      </c>
      <c r="AY169" s="151">
        <f>IF(AY$163&gt;$B$102,0,IF(AY$163&gt;IF($E$107=Database!$B$89,$B$102,$E$39),0,$E$38))</f>
        <v>0</v>
      </c>
      <c r="AZ169" s="151">
        <f>IF(AZ$163&gt;$B$102,0,IF(AZ$163&gt;IF($E$107=Database!$B$89,$B$102,$E$39),0,$E$38))</f>
        <v>0</v>
      </c>
      <c r="BA169" s="151">
        <f>IF(BA$163&gt;$B$102,0,IF(BA$163&gt;IF($E$107=Database!$B$89,$B$102,$E$39),0,$E$38))</f>
        <v>0</v>
      </c>
      <c r="BB169" s="151">
        <f>IF(BB$163&gt;$B$102,0,IF(BB$163&gt;IF($E$107=Database!$B$89,$B$102,$E$39),0,$E$38))</f>
        <v>0</v>
      </c>
      <c r="BC169" s="151">
        <f>IF(BC$163&gt;$B$102,0,IF(BC$163&gt;IF($E$107=Database!$B$89,$B$102,$E$39),0,$E$38))</f>
        <v>0</v>
      </c>
      <c r="BD169" s="151">
        <f>IF(BD$163&gt;$B$102,0,IF(BD$163&gt;IF($E$107=Database!$B$89,$B$102,$E$39),0,$E$38))</f>
        <v>0</v>
      </c>
      <c r="BE169" s="151">
        <f>IF(BE$163&gt;$B$102,0,IF(BE$163&gt;IF($E$107=Database!$B$89,$B$102,$E$39),0,$E$38))</f>
        <v>0</v>
      </c>
      <c r="BF169" s="151">
        <f>IF(BF$163&gt;$B$102,0,IF(BF$163&gt;IF($E$107=Database!$B$89,$B$102,$E$39),0,$E$38))</f>
        <v>0</v>
      </c>
      <c r="BG169" s="151">
        <f>IF(BG$163&gt;$B$102,0,IF(BG$163&gt;IF($E$107=Database!$B$89,$B$102,$E$39),0,$E$38))</f>
        <v>0</v>
      </c>
      <c r="BH169" s="151">
        <f>IF(BH$163&gt;$B$102,0,IF(BH$163&gt;IF($E$107=Database!$B$89,$B$102,$E$39),0,$E$38))</f>
        <v>0</v>
      </c>
      <c r="BI169" s="151">
        <f>IF(BI$163&gt;$B$102,0,IF(BI$163&gt;IF($E$107=Database!$B$89,$B$102,$E$39),0,$E$38))</f>
        <v>0</v>
      </c>
      <c r="BJ169" s="151">
        <f>IF(BJ$163&gt;$B$102,0,IF(BJ$163&gt;IF($E$107=Database!$B$89,$B$102,$E$39),0,$E$38))</f>
        <v>0</v>
      </c>
      <c r="BK169" s="151">
        <f>IF(BK$163&gt;$B$102,0,IF(BK$163&gt;IF($E$107=Database!$B$89,$B$102,$E$39),0,$E$38))</f>
        <v>0</v>
      </c>
      <c r="BL169" s="151">
        <f>IF(BL$163&gt;$B$102,0,IF(BL$163&gt;IF($E$107=Database!$B$89,$B$102,$E$39),0,$E$38))</f>
        <v>0</v>
      </c>
      <c r="BM169" s="151">
        <f>IF(BM$163&gt;$B$102,0,IF(BM$163&gt;IF($E$107=Database!$B$89,$B$102,$E$39),0,$E$38))</f>
        <v>0</v>
      </c>
      <c r="BN169" s="151">
        <f>IF(BN$163&gt;$B$102,0,IF(BN$163&gt;IF($E$107=Database!$B$89,$B$102,$E$39),0,$E$38))</f>
        <v>0</v>
      </c>
      <c r="BO169" s="151">
        <f>IF(BO$163&gt;$B$102,0,IF(BO$163&gt;IF($E$107=Database!$B$89,$B$102,$E$39),0,$E$38))</f>
        <v>0</v>
      </c>
      <c r="BP169" s="151">
        <f>IF(BP$163&gt;$B$102,0,IF(BP$163&gt;IF($E$107=Database!$B$89,$B$102,$E$39),0,$E$38))</f>
        <v>0</v>
      </c>
      <c r="BQ169" s="151">
        <f>IF(BQ$163&gt;$B$102,0,IF(BQ$163&gt;IF($E$107=Database!$B$89,$B$102,$E$39),0,$E$38))</f>
        <v>0</v>
      </c>
      <c r="BR169" s="151">
        <f>IF(BR$163&gt;$B$102,0,IF(BR$163&gt;IF($E$107=Database!$B$89,$B$102,$E$39),0,$E$38))</f>
        <v>0</v>
      </c>
      <c r="BS169" s="151">
        <f>IF(BS$163&gt;$B$102,0,IF(BS$163&gt;IF($E$107=Database!$B$89,$B$102,$E$39),0,$E$38))</f>
        <v>0</v>
      </c>
      <c r="BT169" s="151">
        <f>IF(BT$163&gt;$B$102,0,IF(BT$163&gt;IF($E$107=Database!$B$89,$B$102,$E$39),0,$E$38))</f>
        <v>0</v>
      </c>
      <c r="BU169" s="151">
        <f>IF(BU$163&gt;$B$102,0,IF(BU$163&gt;IF($E$107=Database!$B$89,$B$102,$E$39),0,$E$38))</f>
        <v>0</v>
      </c>
      <c r="BV169" s="151">
        <f>IF(BV$163&gt;$B$102,0,IF(BV$163&gt;IF($E$107=Database!$B$89,$B$102,$E$39),0,$E$38))</f>
        <v>0</v>
      </c>
      <c r="BW169" s="151">
        <f>IF(BW$163&gt;$B$102,0,IF(BW$163&gt;IF($E$107=Database!$B$89,$B$102,$E$39),0,$E$38))</f>
        <v>0</v>
      </c>
      <c r="BX169" s="151">
        <f>IF(BX$163&gt;$B$102,0,IF(BX$163&gt;IF($E$107=Database!$B$89,$B$102,$E$39),0,$E$38))</f>
        <v>0</v>
      </c>
      <c r="BY169" s="151">
        <f>IF(BY$163&gt;$B$102,0,IF(BY$163&gt;IF($E$107=Database!$B$89,$B$102,$E$39),0,$E$38))</f>
        <v>0</v>
      </c>
      <c r="BZ169" s="151">
        <f>IF(BZ$163&gt;$B$102,0,IF(BZ$163&gt;IF($E$107=Database!$B$89,$B$102,$E$39),0,$E$38))</f>
        <v>0</v>
      </c>
      <c r="CA169" s="151">
        <f>IF(CA$163&gt;$B$102,0,IF(CA$163&gt;IF($E$107=Database!$B$89,$B$102,$E$39),0,$E$38))</f>
        <v>0</v>
      </c>
      <c r="CB169" s="151">
        <f>IF(CB$163&gt;$B$102,0,IF(CB$163&gt;IF($E$107=Database!$B$89,$B$102,$E$39),0,$E$38))</f>
        <v>0</v>
      </c>
      <c r="CC169" s="151">
        <f>IF(CC$163&gt;$B$102,0,IF(CC$163&gt;IF($E$107=Database!$B$89,$B$102,$E$39),0,$E$38))</f>
        <v>0</v>
      </c>
      <c r="CD169" s="151">
        <f>IF(CD$163&gt;$B$102,0,IF(CD$163&gt;IF($E$107=Database!$B$89,$B$102,$E$39),0,$E$38))</f>
        <v>0</v>
      </c>
      <c r="CE169" s="151">
        <f>IF(CE$163&gt;$B$102,0,IF(CE$163&gt;IF($E$107=Database!$B$89,$B$102,$E$39),0,$E$38))</f>
        <v>0</v>
      </c>
      <c r="CF169" s="151">
        <f>IF(CF$163&gt;$B$102,0,IF(CF$163&gt;IF($E$107=Database!$B$89,$B$102,$E$39),0,$E$38))</f>
        <v>0</v>
      </c>
      <c r="CG169" s="151">
        <f>IF(CG$163&gt;$B$102,0,IF(CG$163&gt;IF($E$107=Database!$B$89,$B$102,$E$39),0,$E$38))</f>
        <v>0</v>
      </c>
      <c r="CH169" s="151">
        <f>IF(CH$163&gt;$B$102,0,IF(CH$163&gt;IF($E$107=Database!$B$89,$B$102,$E$39),0,$E$38))</f>
        <v>0</v>
      </c>
      <c r="CI169" s="151">
        <f>IF(CI$163&gt;$B$102,0,IF(CI$163&gt;IF($E$107=Database!$B$89,$B$102,$E$39),0,$E$38))</f>
        <v>0</v>
      </c>
      <c r="CJ169" s="151">
        <f>IF(CJ$163&gt;$B$102,0,IF(CJ$163&gt;IF($E$107=Database!$B$89,$B$102,$E$39),0,$E$38))</f>
        <v>0</v>
      </c>
      <c r="CK169" s="151">
        <f>IF(CK$163&gt;$B$102,0,IF(CK$163&gt;IF($E$107=Database!$B$89,$B$102,$E$39),0,$E$38))</f>
        <v>0</v>
      </c>
      <c r="CL169" s="151">
        <f>IF(CL$163&gt;$B$102,0,IF(CL$163&gt;IF($E$107=Database!$B$89,$B$102,$E$39),0,$E$38))</f>
        <v>0</v>
      </c>
      <c r="CM169" s="151">
        <f>IF(CM$163&gt;$B$102,0,IF(CM$163&gt;IF($E$107=Database!$B$89,$B$102,$E$39),0,$E$38))</f>
        <v>0</v>
      </c>
      <c r="CN169" s="151">
        <f>IF(CN$163&gt;$B$102,0,IF(CN$163&gt;IF($E$107=Database!$B$89,$B$102,$E$39),0,$E$38))</f>
        <v>0</v>
      </c>
      <c r="CO169" s="151">
        <f>IF(CO$163&gt;$B$102,0,IF(CO$163&gt;IF($E$107=Database!$B$89,$B$102,$E$39),0,$E$38))</f>
        <v>0</v>
      </c>
      <c r="CP169" s="151">
        <f>IF(CP$163&gt;$B$102,0,IF(CP$163&gt;IF($E$107=Database!$B$89,$B$102,$E$39),0,$E$38))</f>
        <v>0</v>
      </c>
      <c r="CQ169" s="151">
        <f>IF(CQ$163&gt;$B$102,0,IF(CQ$163&gt;IF($E$107=Database!$B$89,$B$102,$E$39),0,$E$38))</f>
        <v>0</v>
      </c>
      <c r="CR169" s="151">
        <f>IF(CR$163&gt;$B$102,0,IF(CR$163&gt;IF($E$107=Database!$B$89,$B$102,$E$39),0,$E$38))</f>
        <v>0</v>
      </c>
      <c r="CS169" s="151">
        <f>IF(CS$163&gt;$B$102,0,IF(CS$163&gt;IF($E$107=Database!$B$89,$B$102,$E$39),0,$E$38))</f>
        <v>0</v>
      </c>
      <c r="CT169" s="151">
        <f>IF(CT$163&gt;$B$102,0,IF(CT$163&gt;IF($E$107=Database!$B$89,$B$102,$E$39),0,$E$38))</f>
        <v>0</v>
      </c>
      <c r="CU169" s="151">
        <f>IF(CU$163&gt;$B$102,0,IF(CU$163&gt;IF($E$107=Database!$B$89,$B$102,$E$39),0,$E$38))</f>
        <v>0</v>
      </c>
      <c r="CV169" s="151">
        <f>IF(CV$163&gt;$B$102,0,IF(CV$163&gt;IF($E$107=Database!$B$89,$B$102,$E$39),0,$E$38))</f>
        <v>0</v>
      </c>
      <c r="CW169" s="151">
        <f>IF(CW$163&gt;$B$102,0,IF(CW$163&gt;IF($E$107=Database!$B$89,$B$102,$E$39),0,$E$38))</f>
        <v>0</v>
      </c>
      <c r="CX169" s="151">
        <f>IF(CX$163&gt;$B$102,0,IF(CX$163&gt;IF($E$107=Database!$B$89,$B$102,$E$39),0,$E$38))</f>
        <v>0</v>
      </c>
      <c r="CY169" s="151">
        <f>IF(CY$163&gt;$B$102,0,IF(CY$163&gt;IF($E$107=Database!$B$89,$B$102,$E$39),0,$E$38))</f>
        <v>0</v>
      </c>
      <c r="CZ169" s="151">
        <f>IF(CZ$163&gt;$B$102,0,IF(CZ$163&gt;IF($E$107=Database!$B$89,$B$102,$E$39),0,$E$38))</f>
        <v>0</v>
      </c>
      <c r="DA169" s="151">
        <f>IF(DA$163&gt;$B$102,0,IF(DA$163&gt;IF($E$107=Database!$B$89,$B$102,$E$39),0,$E$38))</f>
        <v>0</v>
      </c>
      <c r="DB169" s="151">
        <f>IF(DB$163&gt;$B$102,0,IF(DB$163&gt;IF($E$107=Database!$B$89,$B$102,$E$39),0,$E$38))</f>
        <v>0</v>
      </c>
    </row>
    <row r="170" spans="2:106" x14ac:dyDescent="0.25">
      <c r="B170" s="149"/>
      <c r="C170" s="140"/>
      <c r="E170" s="150"/>
      <c r="F170" s="14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151"/>
      <c r="AT170" s="151"/>
      <c r="AU170" s="151"/>
      <c r="AV170" s="151"/>
      <c r="AW170" s="151"/>
      <c r="AX170" s="151"/>
      <c r="AY170" s="151"/>
      <c r="AZ170" s="151"/>
      <c r="BA170" s="151"/>
      <c r="BB170" s="151"/>
      <c r="BC170" s="151"/>
      <c r="BD170" s="151"/>
      <c r="BE170" s="151"/>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row>
    <row r="171" spans="2:106" x14ac:dyDescent="0.25">
      <c r="B171" s="115" t="s">
        <v>377</v>
      </c>
      <c r="C171" s="115"/>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c r="BC171" s="116"/>
      <c r="BD171" s="116"/>
      <c r="BE171" s="116"/>
      <c r="BF171" s="116"/>
      <c r="BG171" s="116"/>
      <c r="BH171" s="116"/>
      <c r="BI171" s="116"/>
      <c r="BJ171" s="116"/>
      <c r="BK171" s="116"/>
      <c r="BL171" s="116"/>
      <c r="BM171" s="116"/>
      <c r="BN171" s="116"/>
      <c r="BO171" s="116"/>
      <c r="BP171" s="116"/>
      <c r="BQ171" s="116"/>
      <c r="BR171" s="116"/>
      <c r="BS171" s="116"/>
      <c r="BT171" s="116"/>
      <c r="BU171" s="116"/>
      <c r="BV171" s="116"/>
      <c r="BW171" s="116"/>
      <c r="BX171" s="116"/>
      <c r="BY171" s="116"/>
      <c r="BZ171" s="116"/>
      <c r="CA171" s="116"/>
      <c r="CB171" s="116"/>
      <c r="CC171" s="116"/>
      <c r="CD171" s="116"/>
      <c r="CE171" s="116"/>
      <c r="CF171" s="116"/>
      <c r="CG171" s="116"/>
      <c r="CH171" s="116"/>
      <c r="CI171" s="116"/>
      <c r="CJ171" s="116"/>
      <c r="CK171" s="116"/>
      <c r="CL171" s="116"/>
      <c r="CM171" s="116"/>
      <c r="CN171" s="116"/>
      <c r="CO171" s="116"/>
      <c r="CP171" s="116"/>
      <c r="CQ171" s="116"/>
      <c r="CR171" s="116"/>
      <c r="CS171" s="116"/>
      <c r="CT171" s="116"/>
      <c r="CU171" s="116"/>
      <c r="CV171" s="116"/>
      <c r="CW171" s="116"/>
      <c r="CX171" s="116"/>
      <c r="CY171" s="116"/>
      <c r="CZ171" s="116"/>
      <c r="DA171" s="116"/>
      <c r="DB171" s="116"/>
    </row>
    <row r="172" spans="2:106" x14ac:dyDescent="0.25">
      <c r="B172" s="149" t="s">
        <v>381</v>
      </c>
      <c r="C172" s="149"/>
      <c r="E172" s="150">
        <f>SUM(G172:DB172)</f>
        <v>7350</v>
      </c>
      <c r="F172" s="141"/>
      <c r="G172" s="151">
        <f>IF(G$163&gt;$B$102,0,IF(G$163&gt;IF($E$109=Database!$B$89,$B$102,$E$39),0,$E$50))</f>
        <v>245</v>
      </c>
      <c r="H172" s="151">
        <f>IF(H$163&gt;$B$102,0,IF(H$163&gt;IF($E$109=Database!$B$89,$B$102,$E$39),0,$E$50))</f>
        <v>245</v>
      </c>
      <c r="I172" s="151">
        <f>IF(I$163&gt;$B$102,0,IF(I$163&gt;IF($E$109=Database!$B$89,$B$102,$E$39),0,$E$50))</f>
        <v>245</v>
      </c>
      <c r="J172" s="151">
        <f>IF(J$163&gt;$B$102,0,IF(J$163&gt;IF($E$109=Database!$B$89,$B$102,$E$39),0,$E$50))</f>
        <v>245</v>
      </c>
      <c r="K172" s="151">
        <f>IF(K$163&gt;$B$102,0,IF(K$163&gt;IF($E$109=Database!$B$89,$B$102,$E$39),0,$E$50))</f>
        <v>245</v>
      </c>
      <c r="L172" s="151">
        <f>IF(L$163&gt;$B$102,0,IF(L$163&gt;IF($E$109=Database!$B$89,$B$102,$E$39),0,$E$50))</f>
        <v>245</v>
      </c>
      <c r="M172" s="151">
        <f>IF(M$163&gt;$B$102,0,IF(M$163&gt;IF($E$109=Database!$B$89,$B$102,$E$39),0,$E$50))</f>
        <v>245</v>
      </c>
      <c r="N172" s="151">
        <f>IF(N$163&gt;$B$102,0,IF(N$163&gt;IF($E$109=Database!$B$89,$B$102,$E$39),0,$E$50))</f>
        <v>245</v>
      </c>
      <c r="O172" s="151">
        <f>IF(O$163&gt;$B$102,0,IF(O$163&gt;IF($E$109=Database!$B$89,$B$102,$E$39),0,$E$50))</f>
        <v>245</v>
      </c>
      <c r="P172" s="151">
        <f>IF(P$163&gt;$B$102,0,IF(P$163&gt;IF($E$109=Database!$B$89,$B$102,$E$39),0,$E$50))</f>
        <v>245</v>
      </c>
      <c r="Q172" s="151">
        <f>IF(Q$163&gt;$B$102,0,IF(Q$163&gt;IF($E$109=Database!$B$89,$B$102,$E$39),0,$E$50))</f>
        <v>245</v>
      </c>
      <c r="R172" s="151">
        <f>IF(R$163&gt;$B$102,0,IF(R$163&gt;IF($E$109=Database!$B$89,$B$102,$E$39),0,$E$50))</f>
        <v>245</v>
      </c>
      <c r="S172" s="151">
        <f>IF(S$163&gt;$B$102,0,IF(S$163&gt;IF($E$109=Database!$B$89,$B$102,$E$39),0,$E$50))</f>
        <v>245</v>
      </c>
      <c r="T172" s="151">
        <f>IF(T$163&gt;$B$102,0,IF(T$163&gt;IF($E$109=Database!$B$89,$B$102,$E$39),0,$E$50))</f>
        <v>245</v>
      </c>
      <c r="U172" s="151">
        <f>IF(U$163&gt;$B$102,0,IF(U$163&gt;IF($E$109=Database!$B$89,$B$102,$E$39),0,$E$50))</f>
        <v>245</v>
      </c>
      <c r="V172" s="151">
        <f>IF(V$163&gt;$B$102,0,IF(V$163&gt;IF($E$109=Database!$B$89,$B$102,$E$39),0,$E$50))</f>
        <v>245</v>
      </c>
      <c r="W172" s="151">
        <f>IF(W$163&gt;$B$102,0,IF(W$163&gt;IF($E$109=Database!$B$89,$B$102,$E$39),0,$E$50))</f>
        <v>245</v>
      </c>
      <c r="X172" s="151">
        <f>IF(X$163&gt;$B$102,0,IF(X$163&gt;IF($E$109=Database!$B$89,$B$102,$E$39),0,$E$50))</f>
        <v>245</v>
      </c>
      <c r="Y172" s="151">
        <f>IF(Y$163&gt;$B$102,0,IF(Y$163&gt;IF($E$109=Database!$B$89,$B$102,$E$39),0,$E$50))</f>
        <v>245</v>
      </c>
      <c r="Z172" s="151">
        <f>IF(Z$163&gt;$B$102,0,IF(Z$163&gt;IF($E$109=Database!$B$89,$B$102,$E$39),0,$E$50))</f>
        <v>245</v>
      </c>
      <c r="AA172" s="151">
        <f>IF(AA$163&gt;$B$102,0,IF(AA$163&gt;IF($E$109=Database!$B$89,$B$102,$E$39),0,$E$50))</f>
        <v>245</v>
      </c>
      <c r="AB172" s="151">
        <f>IF(AB$163&gt;$B$102,0,IF(AB$163&gt;IF($E$109=Database!$B$89,$B$102,$E$39),0,$E$50))</f>
        <v>245</v>
      </c>
      <c r="AC172" s="151">
        <f>IF(AC$163&gt;$B$102,0,IF(AC$163&gt;IF($E$109=Database!$B$89,$B$102,$E$39),0,$E$50))</f>
        <v>245</v>
      </c>
      <c r="AD172" s="151">
        <f>IF(AD$163&gt;$B$102,0,IF(AD$163&gt;IF($E$109=Database!$B$89,$B$102,$E$39),0,$E$50))</f>
        <v>245</v>
      </c>
      <c r="AE172" s="151">
        <f>IF(AE$163&gt;$B$102,0,IF(AE$163&gt;IF($E$109=Database!$B$89,$B$102,$E$39),0,$E$50))</f>
        <v>245</v>
      </c>
      <c r="AF172" s="151">
        <f>IF(AF$163&gt;$B$102,0,IF(AF$163&gt;IF($E$109=Database!$B$89,$B$102,$E$39),0,$E$50))</f>
        <v>245</v>
      </c>
      <c r="AG172" s="151">
        <f>IF(AG$163&gt;$B$102,0,IF(AG$163&gt;IF($E$109=Database!$B$89,$B$102,$E$39),0,$E$50))</f>
        <v>245</v>
      </c>
      <c r="AH172" s="151">
        <f>IF(AH$163&gt;$B$102,0,IF(AH$163&gt;IF($E$109=Database!$B$89,$B$102,$E$39),0,$E$50))</f>
        <v>245</v>
      </c>
      <c r="AI172" s="151">
        <f>IF(AI$163&gt;$B$102,0,IF(AI$163&gt;IF($E$109=Database!$B$89,$B$102,$E$39),0,$E$50))</f>
        <v>245</v>
      </c>
      <c r="AJ172" s="151">
        <f>IF(AJ$163&gt;$B$102,0,IF(AJ$163&gt;IF($E$109=Database!$B$89,$B$102,$E$39),0,$E$50))</f>
        <v>245</v>
      </c>
      <c r="AK172" s="151">
        <f>IF(AK$163&gt;$B$102,0,IF(AK$163&gt;IF($E$109=Database!$B$89,$B$102,$E$39),0,$E$50))</f>
        <v>0</v>
      </c>
      <c r="AL172" s="151">
        <f>IF(AL$163&gt;$B$102,0,IF(AL$163&gt;IF($E$109=Database!$B$89,$B$102,$E$39),0,$E$50))</f>
        <v>0</v>
      </c>
      <c r="AM172" s="151">
        <f>IF(AM$163&gt;$B$102,0,IF(AM$163&gt;IF($E$109=Database!$B$89,$B$102,$E$39),0,$E$50))</f>
        <v>0</v>
      </c>
      <c r="AN172" s="151">
        <f>IF(AN$163&gt;$B$102,0,IF(AN$163&gt;IF($E$109=Database!$B$89,$B$102,$E$39),0,$E$50))</f>
        <v>0</v>
      </c>
      <c r="AO172" s="151">
        <f>IF(AO$163&gt;$B$102,0,IF(AO$163&gt;IF($E$109=Database!$B$89,$B$102,$E$39),0,$E$50))</f>
        <v>0</v>
      </c>
      <c r="AP172" s="151">
        <f>IF(AP$163&gt;$B$102,0,IF(AP$163&gt;IF($E$109=Database!$B$89,$B$102,$E$39),0,$E$50))</f>
        <v>0</v>
      </c>
      <c r="AQ172" s="151">
        <f>IF(AQ$163&gt;$B$102,0,IF(AQ$163&gt;IF($E$109=Database!$B$89,$B$102,$E$39),0,$E$50))</f>
        <v>0</v>
      </c>
      <c r="AR172" s="151">
        <f>IF(AR$163&gt;$B$102,0,IF(AR$163&gt;IF($E$109=Database!$B$89,$B$102,$E$39),0,$E$50))</f>
        <v>0</v>
      </c>
      <c r="AS172" s="151">
        <f>IF(AS$163&gt;$B$102,0,IF(AS$163&gt;IF($E$109=Database!$B$89,$B$102,$E$39),0,$E$50))</f>
        <v>0</v>
      </c>
      <c r="AT172" s="151">
        <f>IF(AT$163&gt;$B$102,0,IF(AT$163&gt;IF($E$109=Database!$B$89,$B$102,$E$39),0,$E$50))</f>
        <v>0</v>
      </c>
      <c r="AU172" s="151">
        <f>IF(AU$163&gt;$B$102,0,IF(AU$163&gt;IF($E$109=Database!$B$89,$B$102,$E$39),0,$E$50))</f>
        <v>0</v>
      </c>
      <c r="AV172" s="151">
        <f>IF(AV$163&gt;$B$102,0,IF(AV$163&gt;IF($E$109=Database!$B$89,$B$102,$E$39),0,$E$50))</f>
        <v>0</v>
      </c>
      <c r="AW172" s="151">
        <f>IF(AW$163&gt;$B$102,0,IF(AW$163&gt;IF($E$109=Database!$B$89,$B$102,$E$39),0,$E$50))</f>
        <v>0</v>
      </c>
      <c r="AX172" s="151">
        <f>IF(AX$163&gt;$B$102,0,IF(AX$163&gt;IF($E$109=Database!$B$89,$B$102,$E$39),0,$E$50))</f>
        <v>0</v>
      </c>
      <c r="AY172" s="151">
        <f>IF(AY$163&gt;$B$102,0,IF(AY$163&gt;IF($E$109=Database!$B$89,$B$102,$E$39),0,$E$50))</f>
        <v>0</v>
      </c>
      <c r="AZ172" s="151">
        <f>IF(AZ$163&gt;$B$102,0,IF(AZ$163&gt;IF($E$109=Database!$B$89,$B$102,$E$39),0,$E$50))</f>
        <v>0</v>
      </c>
      <c r="BA172" s="151">
        <f>IF(BA$163&gt;$B$102,0,IF(BA$163&gt;IF($E$109=Database!$B$89,$B$102,$E$39),0,$E$50))</f>
        <v>0</v>
      </c>
      <c r="BB172" s="151">
        <f>IF(BB$163&gt;$B$102,0,IF(BB$163&gt;IF($E$109=Database!$B$89,$B$102,$E$39),0,$E$50))</f>
        <v>0</v>
      </c>
      <c r="BC172" s="151">
        <f>IF(BC$163&gt;$B$102,0,IF(BC$163&gt;IF($E$109=Database!$B$89,$B$102,$E$39),0,$E$50))</f>
        <v>0</v>
      </c>
      <c r="BD172" s="151">
        <f>IF(BD$163&gt;$B$102,0,IF(BD$163&gt;IF($E$109=Database!$B$89,$B$102,$E$39),0,$E$50))</f>
        <v>0</v>
      </c>
      <c r="BE172" s="151">
        <f>IF(BE$163&gt;$B$102,0,IF(BE$163&gt;IF($E$109=Database!$B$89,$B$102,$E$39),0,$E$50))</f>
        <v>0</v>
      </c>
      <c r="BF172" s="151">
        <f>IF(BF$163&gt;$B$102,0,IF(BF$163&gt;IF($E$109=Database!$B$89,$B$102,$E$39),0,$E$50))</f>
        <v>0</v>
      </c>
      <c r="BG172" s="151">
        <f>IF(BG$163&gt;$B$102,0,IF(BG$163&gt;IF($E$109=Database!$B$89,$B$102,$E$39),0,$E$50))</f>
        <v>0</v>
      </c>
      <c r="BH172" s="151">
        <f>IF(BH$163&gt;$B$102,0,IF(BH$163&gt;IF($E$109=Database!$B$89,$B$102,$E$39),0,$E$50))</f>
        <v>0</v>
      </c>
      <c r="BI172" s="151">
        <f>IF(BI$163&gt;$B$102,0,IF(BI$163&gt;IF($E$109=Database!$B$89,$B$102,$E$39),0,$E$50))</f>
        <v>0</v>
      </c>
      <c r="BJ172" s="151">
        <f>IF(BJ$163&gt;$B$102,0,IF(BJ$163&gt;IF($E$109=Database!$B$89,$B$102,$E$39),0,$E$50))</f>
        <v>0</v>
      </c>
      <c r="BK172" s="151">
        <f>IF(BK$163&gt;$B$102,0,IF(BK$163&gt;IF($E$109=Database!$B$89,$B$102,$E$39),0,$E$50))</f>
        <v>0</v>
      </c>
      <c r="BL172" s="151">
        <f>IF(BL$163&gt;$B$102,0,IF(BL$163&gt;IF($E$109=Database!$B$89,$B$102,$E$39),0,$E$50))</f>
        <v>0</v>
      </c>
      <c r="BM172" s="151">
        <f>IF(BM$163&gt;$B$102,0,IF(BM$163&gt;IF($E$109=Database!$B$89,$B$102,$E$39),0,$E$50))</f>
        <v>0</v>
      </c>
      <c r="BN172" s="151">
        <f>IF(BN$163&gt;$B$102,0,IF(BN$163&gt;IF($E$109=Database!$B$89,$B$102,$E$39),0,$E$50))</f>
        <v>0</v>
      </c>
      <c r="BO172" s="151">
        <f>IF(BO$163&gt;$B$102,0,IF(BO$163&gt;IF($E$109=Database!$B$89,$B$102,$E$39),0,$E$50))</f>
        <v>0</v>
      </c>
      <c r="BP172" s="151">
        <f>IF(BP$163&gt;$B$102,0,IF(BP$163&gt;IF($E$109=Database!$B$89,$B$102,$E$39),0,$E$50))</f>
        <v>0</v>
      </c>
      <c r="BQ172" s="151">
        <f>IF(BQ$163&gt;$B$102,0,IF(BQ$163&gt;IF($E$109=Database!$B$89,$B$102,$E$39),0,$E$50))</f>
        <v>0</v>
      </c>
      <c r="BR172" s="151">
        <f>IF(BR$163&gt;$B$102,0,IF(BR$163&gt;IF($E$109=Database!$B$89,$B$102,$E$39),0,$E$50))</f>
        <v>0</v>
      </c>
      <c r="BS172" s="151">
        <f>IF(BS$163&gt;$B$102,0,IF(BS$163&gt;IF($E$109=Database!$B$89,$B$102,$E$39),0,$E$50))</f>
        <v>0</v>
      </c>
      <c r="BT172" s="151">
        <f>IF(BT$163&gt;$B$102,0,IF(BT$163&gt;IF($E$109=Database!$B$89,$B$102,$E$39),0,$E$50))</f>
        <v>0</v>
      </c>
      <c r="BU172" s="151">
        <f>IF(BU$163&gt;$B$102,0,IF(BU$163&gt;IF($E$109=Database!$B$89,$B$102,$E$39),0,$E$50))</f>
        <v>0</v>
      </c>
      <c r="BV172" s="151">
        <f>IF(BV$163&gt;$B$102,0,IF(BV$163&gt;IF($E$109=Database!$B$89,$B$102,$E$39),0,$E$50))</f>
        <v>0</v>
      </c>
      <c r="BW172" s="151">
        <f>IF(BW$163&gt;$B$102,0,IF(BW$163&gt;IF($E$109=Database!$B$89,$B$102,$E$39),0,$E$50))</f>
        <v>0</v>
      </c>
      <c r="BX172" s="151">
        <f>IF(BX$163&gt;$B$102,0,IF(BX$163&gt;IF($E$109=Database!$B$89,$B$102,$E$39),0,$E$50))</f>
        <v>0</v>
      </c>
      <c r="BY172" s="151">
        <f>IF(BY$163&gt;$B$102,0,IF(BY$163&gt;IF($E$109=Database!$B$89,$B$102,$E$39),0,$E$50))</f>
        <v>0</v>
      </c>
      <c r="BZ172" s="151">
        <f>IF(BZ$163&gt;$B$102,0,IF(BZ$163&gt;IF($E$109=Database!$B$89,$B$102,$E$39),0,$E$50))</f>
        <v>0</v>
      </c>
      <c r="CA172" s="151">
        <f>IF(CA$163&gt;$B$102,0,IF(CA$163&gt;IF($E$109=Database!$B$89,$B$102,$E$39),0,$E$50))</f>
        <v>0</v>
      </c>
      <c r="CB172" s="151">
        <f>IF(CB$163&gt;$B$102,0,IF(CB$163&gt;IF($E$109=Database!$B$89,$B$102,$E$39),0,$E$50))</f>
        <v>0</v>
      </c>
      <c r="CC172" s="151">
        <f>IF(CC$163&gt;$B$102,0,IF(CC$163&gt;IF($E$109=Database!$B$89,$B$102,$E$39),0,$E$50))</f>
        <v>0</v>
      </c>
      <c r="CD172" s="151">
        <f>IF(CD$163&gt;$B$102,0,IF(CD$163&gt;IF($E$109=Database!$B$89,$B$102,$E$39),0,$E$50))</f>
        <v>0</v>
      </c>
      <c r="CE172" s="151">
        <f>IF(CE$163&gt;$B$102,0,IF(CE$163&gt;IF($E$109=Database!$B$89,$B$102,$E$39),0,$E$50))</f>
        <v>0</v>
      </c>
      <c r="CF172" s="151">
        <f>IF(CF$163&gt;$B$102,0,IF(CF$163&gt;IF($E$109=Database!$B$89,$B$102,$E$39),0,$E$50))</f>
        <v>0</v>
      </c>
      <c r="CG172" s="151">
        <f>IF(CG$163&gt;$B$102,0,IF(CG$163&gt;IF($E$109=Database!$B$89,$B$102,$E$39),0,$E$50))</f>
        <v>0</v>
      </c>
      <c r="CH172" s="151">
        <f>IF(CH$163&gt;$B$102,0,IF(CH$163&gt;IF($E$109=Database!$B$89,$B$102,$E$39),0,$E$50))</f>
        <v>0</v>
      </c>
      <c r="CI172" s="151">
        <f>IF(CI$163&gt;$B$102,0,IF(CI$163&gt;IF($E$109=Database!$B$89,$B$102,$E$39),0,$E$50))</f>
        <v>0</v>
      </c>
      <c r="CJ172" s="151">
        <f>IF(CJ$163&gt;$B$102,0,IF(CJ$163&gt;IF($E$109=Database!$B$89,$B$102,$E$39),0,$E$50))</f>
        <v>0</v>
      </c>
      <c r="CK172" s="151">
        <f>IF(CK$163&gt;$B$102,0,IF(CK$163&gt;IF($E$109=Database!$B$89,$B$102,$E$39),0,$E$50))</f>
        <v>0</v>
      </c>
      <c r="CL172" s="151">
        <f>IF(CL$163&gt;$B$102,0,IF(CL$163&gt;IF($E$109=Database!$B$89,$B$102,$E$39),0,$E$50))</f>
        <v>0</v>
      </c>
      <c r="CM172" s="151">
        <f>IF(CM$163&gt;$B$102,0,IF(CM$163&gt;IF($E$109=Database!$B$89,$B$102,$E$39),0,$E$50))</f>
        <v>0</v>
      </c>
      <c r="CN172" s="151">
        <f>IF(CN$163&gt;$B$102,0,IF(CN$163&gt;IF($E$109=Database!$B$89,$B$102,$E$39),0,$E$50))</f>
        <v>0</v>
      </c>
      <c r="CO172" s="151">
        <f>IF(CO$163&gt;$B$102,0,IF(CO$163&gt;IF($E$109=Database!$B$89,$B$102,$E$39),0,$E$50))</f>
        <v>0</v>
      </c>
      <c r="CP172" s="151">
        <f>IF(CP$163&gt;$B$102,0,IF(CP$163&gt;IF($E$109=Database!$B$89,$B$102,$E$39),0,$E$50))</f>
        <v>0</v>
      </c>
      <c r="CQ172" s="151">
        <f>IF(CQ$163&gt;$B$102,0,IF(CQ$163&gt;IF($E$109=Database!$B$89,$B$102,$E$39),0,$E$50))</f>
        <v>0</v>
      </c>
      <c r="CR172" s="151">
        <f>IF(CR$163&gt;$B$102,0,IF(CR$163&gt;IF($E$109=Database!$B$89,$B$102,$E$39),0,$E$50))</f>
        <v>0</v>
      </c>
      <c r="CS172" s="151">
        <f>IF(CS$163&gt;$B$102,0,IF(CS$163&gt;IF($E$109=Database!$B$89,$B$102,$E$39),0,$E$50))</f>
        <v>0</v>
      </c>
      <c r="CT172" s="151">
        <f>IF(CT$163&gt;$B$102,0,IF(CT$163&gt;IF($E$109=Database!$B$89,$B$102,$E$39),0,$E$50))</f>
        <v>0</v>
      </c>
      <c r="CU172" s="151">
        <f>IF(CU$163&gt;$B$102,0,IF(CU$163&gt;IF($E$109=Database!$B$89,$B$102,$E$39),0,$E$50))</f>
        <v>0</v>
      </c>
      <c r="CV172" s="151">
        <f>IF(CV$163&gt;$B$102,0,IF(CV$163&gt;IF($E$109=Database!$B$89,$B$102,$E$39),0,$E$50))</f>
        <v>0</v>
      </c>
      <c r="CW172" s="151">
        <f>IF(CW$163&gt;$B$102,0,IF(CW$163&gt;IF($E$109=Database!$B$89,$B$102,$E$39),0,$E$50))</f>
        <v>0</v>
      </c>
      <c r="CX172" s="151">
        <f>IF(CX$163&gt;$B$102,0,IF(CX$163&gt;IF($E$109=Database!$B$89,$B$102,$E$39),0,$E$50))</f>
        <v>0</v>
      </c>
      <c r="CY172" s="151">
        <f>IF(CY$163&gt;$B$102,0,IF(CY$163&gt;IF($E$109=Database!$B$89,$B$102,$E$39),0,$E$50))</f>
        <v>0</v>
      </c>
      <c r="CZ172" s="151">
        <f>IF(CZ$163&gt;$B$102,0,IF(CZ$163&gt;IF($E$109=Database!$B$89,$B$102,$E$39),0,$E$50))</f>
        <v>0</v>
      </c>
      <c r="DA172" s="151">
        <f>IF(DA$163&gt;$B$102,0,IF(DA$163&gt;IF($E$109=Database!$B$89,$B$102,$E$39),0,$E$50))</f>
        <v>0</v>
      </c>
      <c r="DB172" s="151">
        <f>IF(DB$163&gt;$B$102,0,IF(DB$163&gt;IF($E$109=Database!$B$89,$B$102,$E$39),0,$E$50))</f>
        <v>0</v>
      </c>
    </row>
    <row r="173" spans="2:106" outlineLevel="2" x14ac:dyDescent="0.25">
      <c r="B173" s="140"/>
      <c r="C173" s="140"/>
      <c r="E173" s="153"/>
    </row>
    <row r="174" spans="2:106" x14ac:dyDescent="0.25">
      <c r="B174" s="115" t="s">
        <v>389</v>
      </c>
      <c r="C174" s="115"/>
      <c r="E174" s="116" t="str">
        <f>E57</f>
        <v>Compounding</v>
      </c>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row>
    <row r="175" spans="2:106" x14ac:dyDescent="0.25">
      <c r="B175" s="149" t="s">
        <v>391</v>
      </c>
      <c r="C175" s="149"/>
      <c r="E175" s="150">
        <f>SUM(G175:DB175)</f>
        <v>259.36172420952192</v>
      </c>
      <c r="F175" s="141"/>
      <c r="G175" s="151">
        <f>IF($E$57=Database!$B$631,G197,G190)</f>
        <v>0</v>
      </c>
      <c r="H175" s="151">
        <f>IF($E$57=Database!$B$631,H197,H190)</f>
        <v>0</v>
      </c>
      <c r="I175" s="151">
        <f>IF($E$57=Database!$B$631,I197,I190)</f>
        <v>0</v>
      </c>
      <c r="J175" s="151">
        <f>IF($E$57=Database!$B$631,J197,J190)</f>
        <v>0</v>
      </c>
      <c r="K175" s="151">
        <f>IF($E$57=Database!$B$631,K197,K190)</f>
        <v>0</v>
      </c>
      <c r="L175" s="151">
        <f>IF($E$57=Database!$B$631,L197,L190)</f>
        <v>0</v>
      </c>
      <c r="M175" s="151">
        <f>IF($E$57=Database!$B$631,M197,M190)</f>
        <v>0</v>
      </c>
      <c r="N175" s="151">
        <f>IF($E$57=Database!$B$631,N197,N190)</f>
        <v>0</v>
      </c>
      <c r="O175" s="151">
        <f>IF($E$57=Database!$B$631,O197,O190)</f>
        <v>0</v>
      </c>
      <c r="P175" s="151">
        <f>IF($E$57=Database!$B$631,P197,P190)</f>
        <v>0</v>
      </c>
      <c r="Q175" s="151">
        <f>IF($E$57=Database!$B$631,Q197,Q190)</f>
        <v>0</v>
      </c>
      <c r="R175" s="151">
        <f>IF($E$57=Database!$B$631,R197,R190)</f>
        <v>0</v>
      </c>
      <c r="S175" s="151">
        <f>IF($E$57=Database!$B$631,S197,S190)</f>
        <v>0</v>
      </c>
      <c r="T175" s="151">
        <f>IF($E$57=Database!$B$631,T197,T190)</f>
        <v>0</v>
      </c>
      <c r="U175" s="151">
        <f>IF($E$57=Database!$B$631,U197,U190)</f>
        <v>259.36172420952192</v>
      </c>
      <c r="V175" s="151">
        <f>IF($E$57=Database!$B$631,V197,V190)</f>
        <v>0</v>
      </c>
      <c r="W175" s="151">
        <f>IF($E$57=Database!$B$631,W197,W190)</f>
        <v>0</v>
      </c>
      <c r="X175" s="151">
        <f>IF($E$57=Database!$B$631,X197,X190)</f>
        <v>0</v>
      </c>
      <c r="Y175" s="151">
        <f>IF($E$57=Database!$B$631,Y197,Y190)</f>
        <v>0</v>
      </c>
      <c r="Z175" s="151">
        <f>IF($E$57=Database!$B$631,Z197,Z190)</f>
        <v>0</v>
      </c>
      <c r="AA175" s="151">
        <f>IF($E$57=Database!$B$631,AA197,AA190)</f>
        <v>0</v>
      </c>
      <c r="AB175" s="151">
        <f>IF($E$57=Database!$B$631,AB197,AB190)</f>
        <v>0</v>
      </c>
      <c r="AC175" s="151">
        <f>IF($E$57=Database!$B$631,AC197,AC190)</f>
        <v>0</v>
      </c>
      <c r="AD175" s="151">
        <f>IF($E$57=Database!$B$631,AD197,AD190)</f>
        <v>0</v>
      </c>
      <c r="AE175" s="151">
        <f>IF($E$57=Database!$B$631,AE197,AE190)</f>
        <v>0</v>
      </c>
      <c r="AF175" s="151">
        <f>IF($E$57=Database!$B$631,AF197,AF190)</f>
        <v>0</v>
      </c>
      <c r="AG175" s="151">
        <f>IF($E$57=Database!$B$631,AG197,AG190)</f>
        <v>0</v>
      </c>
      <c r="AH175" s="151">
        <f>IF($E$57=Database!$B$631,AH197,AH190)</f>
        <v>0</v>
      </c>
      <c r="AI175" s="151">
        <f>IF($E$57=Database!$B$631,AI197,AI190)</f>
        <v>0</v>
      </c>
      <c r="AJ175" s="151">
        <f>IF($E$57=Database!$B$631,AJ197,AJ190)</f>
        <v>0</v>
      </c>
      <c r="AK175" s="151">
        <f>IF($E$57=Database!$B$631,AK197,AK190)</f>
        <v>0</v>
      </c>
      <c r="AL175" s="151">
        <f>IF($E$57=Database!$B$631,AL197,AL190)</f>
        <v>0</v>
      </c>
      <c r="AM175" s="151">
        <f>IF($E$57=Database!$B$631,AM197,AM190)</f>
        <v>0</v>
      </c>
      <c r="AN175" s="151">
        <f>IF($E$57=Database!$B$631,AN197,AN190)</f>
        <v>0</v>
      </c>
      <c r="AO175" s="151">
        <f>IF($E$57=Database!$B$631,AO197,AO190)</f>
        <v>0</v>
      </c>
      <c r="AP175" s="151">
        <f>IF($E$57=Database!$B$631,AP197,AP190)</f>
        <v>0</v>
      </c>
      <c r="AQ175" s="151">
        <f>IF($E$57=Database!$B$631,AQ197,AQ190)</f>
        <v>0</v>
      </c>
      <c r="AR175" s="151">
        <f>IF($E$57=Database!$B$631,AR197,AR190)</f>
        <v>0</v>
      </c>
      <c r="AS175" s="151">
        <f>IF($E$57=Database!$B$631,AS197,AS190)</f>
        <v>0</v>
      </c>
      <c r="AT175" s="151">
        <f>IF($E$57=Database!$B$631,AT197,AT190)</f>
        <v>0</v>
      </c>
      <c r="AU175" s="151">
        <f>IF($E$57=Database!$B$631,AU197,AU190)</f>
        <v>0</v>
      </c>
      <c r="AV175" s="151">
        <f>IF($E$57=Database!$B$631,AV197,AV190)</f>
        <v>0</v>
      </c>
      <c r="AW175" s="151">
        <f>IF($E$57=Database!$B$631,AW197,AW190)</f>
        <v>0</v>
      </c>
      <c r="AX175" s="151">
        <f>IF($E$57=Database!$B$631,AX197,AX190)</f>
        <v>0</v>
      </c>
      <c r="AY175" s="151">
        <f>IF($E$57=Database!$B$631,AY197,AY190)</f>
        <v>0</v>
      </c>
      <c r="AZ175" s="151">
        <f>IF($E$57=Database!$B$631,AZ197,AZ190)</f>
        <v>0</v>
      </c>
      <c r="BA175" s="151">
        <f>IF($E$57=Database!$B$631,BA197,BA190)</f>
        <v>0</v>
      </c>
      <c r="BB175" s="151">
        <f>IF($E$57=Database!$B$631,BB197,BB190)</f>
        <v>0</v>
      </c>
      <c r="BC175" s="151">
        <f>IF($E$57=Database!$B$631,BC197,BC190)</f>
        <v>0</v>
      </c>
      <c r="BD175" s="151">
        <f>IF($E$57=Database!$B$631,BD197,BD190)</f>
        <v>0</v>
      </c>
      <c r="BE175" s="151">
        <f>IF($E$57=Database!$B$631,BE197,BE190)</f>
        <v>0</v>
      </c>
      <c r="BF175" s="151">
        <f>IF($E$57=Database!$B$631,BF197,BF190)</f>
        <v>0</v>
      </c>
      <c r="BG175" s="151">
        <f>IF($E$57=Database!$B$631,BG197,BG190)</f>
        <v>0</v>
      </c>
      <c r="BH175" s="151">
        <f>IF($E$57=Database!$B$631,BH197,BH190)</f>
        <v>0</v>
      </c>
      <c r="BI175" s="151">
        <f>IF($E$57=Database!$B$631,BI197,BI190)</f>
        <v>0</v>
      </c>
      <c r="BJ175" s="151">
        <f>IF($E$57=Database!$B$631,BJ197,BJ190)</f>
        <v>0</v>
      </c>
      <c r="BK175" s="151">
        <f>IF($E$57=Database!$B$631,BK197,BK190)</f>
        <v>0</v>
      </c>
      <c r="BL175" s="151">
        <f>IF($E$57=Database!$B$631,BL197,BL190)</f>
        <v>0</v>
      </c>
      <c r="BM175" s="151">
        <f>IF($E$57=Database!$B$631,BM197,BM190)</f>
        <v>0</v>
      </c>
      <c r="BN175" s="151">
        <f>IF($E$57=Database!$B$631,BN197,BN190)</f>
        <v>0</v>
      </c>
      <c r="BO175" s="151">
        <f>IF($E$57=Database!$B$631,BO197,BO190)</f>
        <v>0</v>
      </c>
      <c r="BP175" s="151">
        <f>IF($E$57=Database!$B$631,BP197,BP190)</f>
        <v>0</v>
      </c>
      <c r="BQ175" s="151">
        <f>IF($E$57=Database!$B$631,BQ197,BQ190)</f>
        <v>0</v>
      </c>
      <c r="BR175" s="151">
        <f>IF($E$57=Database!$B$631,BR197,BR190)</f>
        <v>0</v>
      </c>
      <c r="BS175" s="151">
        <f>IF($E$57=Database!$B$631,BS197,BS190)</f>
        <v>0</v>
      </c>
      <c r="BT175" s="151">
        <f>IF($E$57=Database!$B$631,BT197,BT190)</f>
        <v>0</v>
      </c>
      <c r="BU175" s="151">
        <f>IF($E$57=Database!$B$631,BU197,BU190)</f>
        <v>0</v>
      </c>
      <c r="BV175" s="151">
        <f>IF($E$57=Database!$B$631,BV197,BV190)</f>
        <v>0</v>
      </c>
      <c r="BW175" s="151">
        <f>IF($E$57=Database!$B$631,BW197,BW190)</f>
        <v>0</v>
      </c>
      <c r="BX175" s="151">
        <f>IF($E$57=Database!$B$631,BX197,BX190)</f>
        <v>0</v>
      </c>
      <c r="BY175" s="151">
        <f>IF($E$57=Database!$B$631,BY197,BY190)</f>
        <v>0</v>
      </c>
      <c r="BZ175" s="151">
        <f>IF($E$57=Database!$B$631,BZ197,BZ190)</f>
        <v>0</v>
      </c>
      <c r="CA175" s="151">
        <f>IF($E$57=Database!$B$631,CA197,CA190)</f>
        <v>0</v>
      </c>
      <c r="CB175" s="151">
        <f>IF($E$57=Database!$B$631,CB197,CB190)</f>
        <v>0</v>
      </c>
      <c r="CC175" s="151">
        <f>IF($E$57=Database!$B$631,CC197,CC190)</f>
        <v>0</v>
      </c>
      <c r="CD175" s="151">
        <f>IF($E$57=Database!$B$631,CD197,CD190)</f>
        <v>0</v>
      </c>
      <c r="CE175" s="151">
        <f>IF($E$57=Database!$B$631,CE197,CE190)</f>
        <v>0</v>
      </c>
      <c r="CF175" s="151">
        <f>IF($E$57=Database!$B$631,CF197,CF190)</f>
        <v>0</v>
      </c>
      <c r="CG175" s="151">
        <f>IF($E$57=Database!$B$631,CG197,CG190)</f>
        <v>0</v>
      </c>
      <c r="CH175" s="151">
        <f>IF($E$57=Database!$B$631,CH197,CH190)</f>
        <v>0</v>
      </c>
      <c r="CI175" s="151">
        <f>IF($E$57=Database!$B$631,CI197,CI190)</f>
        <v>0</v>
      </c>
      <c r="CJ175" s="151">
        <f>IF($E$57=Database!$B$631,CJ197,CJ190)</f>
        <v>0</v>
      </c>
      <c r="CK175" s="151">
        <f>IF($E$57=Database!$B$631,CK197,CK190)</f>
        <v>0</v>
      </c>
      <c r="CL175" s="151">
        <f>IF($E$57=Database!$B$631,CL197,CL190)</f>
        <v>0</v>
      </c>
      <c r="CM175" s="151">
        <f>IF($E$57=Database!$B$631,CM197,CM190)</f>
        <v>0</v>
      </c>
      <c r="CN175" s="151">
        <f>IF($E$57=Database!$B$631,CN197,CN190)</f>
        <v>0</v>
      </c>
      <c r="CO175" s="151">
        <f>IF($E$57=Database!$B$631,CO197,CO190)</f>
        <v>0</v>
      </c>
      <c r="CP175" s="151">
        <f>IF($E$57=Database!$B$631,CP197,CP190)</f>
        <v>0</v>
      </c>
      <c r="CQ175" s="151">
        <f>IF($E$57=Database!$B$631,CQ197,CQ190)</f>
        <v>0</v>
      </c>
      <c r="CR175" s="151">
        <f>IF($E$57=Database!$B$631,CR197,CR190)</f>
        <v>0</v>
      </c>
      <c r="CS175" s="151">
        <f>IF($E$57=Database!$B$631,CS197,CS190)</f>
        <v>0</v>
      </c>
      <c r="CT175" s="151">
        <f>IF($E$57=Database!$B$631,CT197,CT190)</f>
        <v>0</v>
      </c>
      <c r="CU175" s="151">
        <f>IF($E$57=Database!$B$631,CU197,CU190)</f>
        <v>0</v>
      </c>
      <c r="CV175" s="151">
        <f>IF($E$57=Database!$B$631,CV197,CV190)</f>
        <v>0</v>
      </c>
      <c r="CW175" s="151">
        <f>IF($E$57=Database!$B$631,CW197,CW190)</f>
        <v>0</v>
      </c>
      <c r="CX175" s="151">
        <f>IF($E$57=Database!$B$631,CX197,CX190)</f>
        <v>0</v>
      </c>
      <c r="CY175" s="151">
        <f>IF($E$57=Database!$B$631,CY197,CY190)</f>
        <v>0</v>
      </c>
      <c r="CZ175" s="151">
        <f>IF($E$57=Database!$B$631,CZ197,CZ190)</f>
        <v>0</v>
      </c>
      <c r="DA175" s="151">
        <f>IF($E$57=Database!$B$631,DA197,DA190)</f>
        <v>0</v>
      </c>
      <c r="DB175" s="151">
        <f>IF($E$57=Database!$B$631,DB197,DB190)</f>
        <v>0</v>
      </c>
    </row>
    <row r="176" spans="2:106" x14ac:dyDescent="0.25">
      <c r="B176" s="149" t="s">
        <v>392</v>
      </c>
      <c r="C176" s="149"/>
      <c r="E176" s="150">
        <f>SUM(G176:DB176)</f>
        <v>13227.447934685619</v>
      </c>
      <c r="F176" s="141"/>
      <c r="G176" s="151">
        <f>IF($E$57=Database!$B$631,G198,G191)</f>
        <v>0</v>
      </c>
      <c r="H176" s="151">
        <f>IF($E$57=Database!$B$631,H198,H191)</f>
        <v>0</v>
      </c>
      <c r="I176" s="151">
        <f>IF($E$57=Database!$B$631,I198,I191)</f>
        <v>0</v>
      </c>
      <c r="J176" s="151">
        <f>IF($E$57=Database!$B$631,J198,J191)</f>
        <v>0</v>
      </c>
      <c r="K176" s="151">
        <f>IF($E$57=Database!$B$631,K198,K191)</f>
        <v>0</v>
      </c>
      <c r="L176" s="151">
        <f>IF($E$57=Database!$B$631,L198,L191)</f>
        <v>0</v>
      </c>
      <c r="M176" s="151">
        <f>IF($E$57=Database!$B$631,M198,M191)</f>
        <v>0</v>
      </c>
      <c r="N176" s="151">
        <f>IF($E$57=Database!$B$631,N198,N191)</f>
        <v>0</v>
      </c>
      <c r="O176" s="151">
        <f>IF($E$57=Database!$B$631,O198,O191)</f>
        <v>0</v>
      </c>
      <c r="P176" s="151">
        <f>IF($E$57=Database!$B$631,P198,P191)</f>
        <v>0</v>
      </c>
      <c r="Q176" s="151">
        <f>IF($E$57=Database!$B$631,Q198,Q191)</f>
        <v>0</v>
      </c>
      <c r="R176" s="151">
        <f>IF($E$57=Database!$B$631,R198,R191)</f>
        <v>0</v>
      </c>
      <c r="S176" s="151">
        <f>IF($E$57=Database!$B$631,S198,S191)</f>
        <v>0</v>
      </c>
      <c r="T176" s="151">
        <f>IF($E$57=Database!$B$631,T198,T191)</f>
        <v>0</v>
      </c>
      <c r="U176" s="151">
        <f>IF($E$57=Database!$B$631,U198,U191)</f>
        <v>13227.447934685619</v>
      </c>
      <c r="V176" s="151">
        <f>IF($E$57=Database!$B$631,V198,V191)</f>
        <v>0</v>
      </c>
      <c r="W176" s="151">
        <f>IF($E$57=Database!$B$631,W198,W191)</f>
        <v>0</v>
      </c>
      <c r="X176" s="151">
        <f>IF($E$57=Database!$B$631,X198,X191)</f>
        <v>0</v>
      </c>
      <c r="Y176" s="151">
        <f>IF($E$57=Database!$B$631,Y198,Y191)</f>
        <v>0</v>
      </c>
      <c r="Z176" s="151">
        <f>IF($E$57=Database!$B$631,Z198,Z191)</f>
        <v>0</v>
      </c>
      <c r="AA176" s="151">
        <f>IF($E$57=Database!$B$631,AA198,AA191)</f>
        <v>0</v>
      </c>
      <c r="AB176" s="151">
        <f>IF($E$57=Database!$B$631,AB198,AB191)</f>
        <v>0</v>
      </c>
      <c r="AC176" s="151">
        <f>IF($E$57=Database!$B$631,AC198,AC191)</f>
        <v>0</v>
      </c>
      <c r="AD176" s="151">
        <f>IF($E$57=Database!$B$631,AD198,AD191)</f>
        <v>0</v>
      </c>
      <c r="AE176" s="151">
        <f>IF($E$57=Database!$B$631,AE198,AE191)</f>
        <v>0</v>
      </c>
      <c r="AF176" s="151">
        <f>IF($E$57=Database!$B$631,AF198,AF191)</f>
        <v>0</v>
      </c>
      <c r="AG176" s="151">
        <f>IF($E$57=Database!$B$631,AG198,AG191)</f>
        <v>0</v>
      </c>
      <c r="AH176" s="151">
        <f>IF($E$57=Database!$B$631,AH198,AH191)</f>
        <v>0</v>
      </c>
      <c r="AI176" s="151">
        <f>IF($E$57=Database!$B$631,AI198,AI191)</f>
        <v>0</v>
      </c>
      <c r="AJ176" s="151">
        <f>IF($E$57=Database!$B$631,AJ198,AJ191)</f>
        <v>0</v>
      </c>
      <c r="AK176" s="151">
        <f>IF($E$57=Database!$B$631,AK198,AK191)</f>
        <v>0</v>
      </c>
      <c r="AL176" s="151">
        <f>IF($E$57=Database!$B$631,AL198,AL191)</f>
        <v>0</v>
      </c>
      <c r="AM176" s="151">
        <f>IF($E$57=Database!$B$631,AM198,AM191)</f>
        <v>0</v>
      </c>
      <c r="AN176" s="151">
        <f>IF($E$57=Database!$B$631,AN198,AN191)</f>
        <v>0</v>
      </c>
      <c r="AO176" s="151">
        <f>IF($E$57=Database!$B$631,AO198,AO191)</f>
        <v>0</v>
      </c>
      <c r="AP176" s="151">
        <f>IF($E$57=Database!$B$631,AP198,AP191)</f>
        <v>0</v>
      </c>
      <c r="AQ176" s="151">
        <f>IF($E$57=Database!$B$631,AQ198,AQ191)</f>
        <v>0</v>
      </c>
      <c r="AR176" s="151">
        <f>IF($E$57=Database!$B$631,AR198,AR191)</f>
        <v>0</v>
      </c>
      <c r="AS176" s="151">
        <f>IF($E$57=Database!$B$631,AS198,AS191)</f>
        <v>0</v>
      </c>
      <c r="AT176" s="151">
        <f>IF($E$57=Database!$B$631,AT198,AT191)</f>
        <v>0</v>
      </c>
      <c r="AU176" s="151">
        <f>IF($E$57=Database!$B$631,AU198,AU191)</f>
        <v>0</v>
      </c>
      <c r="AV176" s="151">
        <f>IF($E$57=Database!$B$631,AV198,AV191)</f>
        <v>0</v>
      </c>
      <c r="AW176" s="151">
        <f>IF($E$57=Database!$B$631,AW198,AW191)</f>
        <v>0</v>
      </c>
      <c r="AX176" s="151">
        <f>IF($E$57=Database!$B$631,AX198,AX191)</f>
        <v>0</v>
      </c>
      <c r="AY176" s="151">
        <f>IF($E$57=Database!$B$631,AY198,AY191)</f>
        <v>0</v>
      </c>
      <c r="AZ176" s="151">
        <f>IF($E$57=Database!$B$631,AZ198,AZ191)</f>
        <v>0</v>
      </c>
      <c r="BA176" s="151">
        <f>IF($E$57=Database!$B$631,BA198,BA191)</f>
        <v>0</v>
      </c>
      <c r="BB176" s="151">
        <f>IF($E$57=Database!$B$631,BB198,BB191)</f>
        <v>0</v>
      </c>
      <c r="BC176" s="151">
        <f>IF($E$57=Database!$B$631,BC198,BC191)</f>
        <v>0</v>
      </c>
      <c r="BD176" s="151">
        <f>IF($E$57=Database!$B$631,BD198,BD191)</f>
        <v>0</v>
      </c>
      <c r="BE176" s="151">
        <f>IF($E$57=Database!$B$631,BE198,BE191)</f>
        <v>0</v>
      </c>
      <c r="BF176" s="151">
        <f>IF($E$57=Database!$B$631,BF198,BF191)</f>
        <v>0</v>
      </c>
      <c r="BG176" s="151">
        <f>IF($E$57=Database!$B$631,BG198,BG191)</f>
        <v>0</v>
      </c>
      <c r="BH176" s="151">
        <f>IF($E$57=Database!$B$631,BH198,BH191)</f>
        <v>0</v>
      </c>
      <c r="BI176" s="151">
        <f>IF($E$57=Database!$B$631,BI198,BI191)</f>
        <v>0</v>
      </c>
      <c r="BJ176" s="151">
        <f>IF($E$57=Database!$B$631,BJ198,BJ191)</f>
        <v>0</v>
      </c>
      <c r="BK176" s="151">
        <f>IF($E$57=Database!$B$631,BK198,BK191)</f>
        <v>0</v>
      </c>
      <c r="BL176" s="151">
        <f>IF($E$57=Database!$B$631,BL198,BL191)</f>
        <v>0</v>
      </c>
      <c r="BM176" s="151">
        <f>IF($E$57=Database!$B$631,BM198,BM191)</f>
        <v>0</v>
      </c>
      <c r="BN176" s="151">
        <f>IF($E$57=Database!$B$631,BN198,BN191)</f>
        <v>0</v>
      </c>
      <c r="BO176" s="151">
        <f>IF($E$57=Database!$B$631,BO198,BO191)</f>
        <v>0</v>
      </c>
      <c r="BP176" s="151">
        <f>IF($E$57=Database!$B$631,BP198,BP191)</f>
        <v>0</v>
      </c>
      <c r="BQ176" s="151">
        <f>IF($E$57=Database!$B$631,BQ198,BQ191)</f>
        <v>0</v>
      </c>
      <c r="BR176" s="151">
        <f>IF($E$57=Database!$B$631,BR198,BR191)</f>
        <v>0</v>
      </c>
      <c r="BS176" s="151">
        <f>IF($E$57=Database!$B$631,BS198,BS191)</f>
        <v>0</v>
      </c>
      <c r="BT176" s="151">
        <f>IF($E$57=Database!$B$631,BT198,BT191)</f>
        <v>0</v>
      </c>
      <c r="BU176" s="151">
        <f>IF($E$57=Database!$B$631,BU198,BU191)</f>
        <v>0</v>
      </c>
      <c r="BV176" s="151">
        <f>IF($E$57=Database!$B$631,BV198,BV191)</f>
        <v>0</v>
      </c>
      <c r="BW176" s="151">
        <f>IF($E$57=Database!$B$631,BW198,BW191)</f>
        <v>0</v>
      </c>
      <c r="BX176" s="151">
        <f>IF($E$57=Database!$B$631,BX198,BX191)</f>
        <v>0</v>
      </c>
      <c r="BY176" s="151">
        <f>IF($E$57=Database!$B$631,BY198,BY191)</f>
        <v>0</v>
      </c>
      <c r="BZ176" s="151">
        <f>IF($E$57=Database!$B$631,BZ198,BZ191)</f>
        <v>0</v>
      </c>
      <c r="CA176" s="151">
        <f>IF($E$57=Database!$B$631,CA198,CA191)</f>
        <v>0</v>
      </c>
      <c r="CB176" s="151">
        <f>IF($E$57=Database!$B$631,CB198,CB191)</f>
        <v>0</v>
      </c>
      <c r="CC176" s="151">
        <f>IF($E$57=Database!$B$631,CC198,CC191)</f>
        <v>0</v>
      </c>
      <c r="CD176" s="151">
        <f>IF($E$57=Database!$B$631,CD198,CD191)</f>
        <v>0</v>
      </c>
      <c r="CE176" s="151">
        <f>IF($E$57=Database!$B$631,CE198,CE191)</f>
        <v>0</v>
      </c>
      <c r="CF176" s="151">
        <f>IF($E$57=Database!$B$631,CF198,CF191)</f>
        <v>0</v>
      </c>
      <c r="CG176" s="151">
        <f>IF($E$57=Database!$B$631,CG198,CG191)</f>
        <v>0</v>
      </c>
      <c r="CH176" s="151">
        <f>IF($E$57=Database!$B$631,CH198,CH191)</f>
        <v>0</v>
      </c>
      <c r="CI176" s="151">
        <f>IF($E$57=Database!$B$631,CI198,CI191)</f>
        <v>0</v>
      </c>
      <c r="CJ176" s="151">
        <f>IF($E$57=Database!$B$631,CJ198,CJ191)</f>
        <v>0</v>
      </c>
      <c r="CK176" s="151">
        <f>IF($E$57=Database!$B$631,CK198,CK191)</f>
        <v>0</v>
      </c>
      <c r="CL176" s="151">
        <f>IF($E$57=Database!$B$631,CL198,CL191)</f>
        <v>0</v>
      </c>
      <c r="CM176" s="151">
        <f>IF($E$57=Database!$B$631,CM198,CM191)</f>
        <v>0</v>
      </c>
      <c r="CN176" s="151">
        <f>IF($E$57=Database!$B$631,CN198,CN191)</f>
        <v>0</v>
      </c>
      <c r="CO176" s="151">
        <f>IF($E$57=Database!$B$631,CO198,CO191)</f>
        <v>0</v>
      </c>
      <c r="CP176" s="151">
        <f>IF($E$57=Database!$B$631,CP198,CP191)</f>
        <v>0</v>
      </c>
      <c r="CQ176" s="151">
        <f>IF($E$57=Database!$B$631,CQ198,CQ191)</f>
        <v>0</v>
      </c>
      <c r="CR176" s="151">
        <f>IF($E$57=Database!$B$631,CR198,CR191)</f>
        <v>0</v>
      </c>
      <c r="CS176" s="151">
        <f>IF($E$57=Database!$B$631,CS198,CS191)</f>
        <v>0</v>
      </c>
      <c r="CT176" s="151">
        <f>IF($E$57=Database!$B$631,CT198,CT191)</f>
        <v>0</v>
      </c>
      <c r="CU176" s="151">
        <f>IF($E$57=Database!$B$631,CU198,CU191)</f>
        <v>0</v>
      </c>
      <c r="CV176" s="151">
        <f>IF($E$57=Database!$B$631,CV198,CV191)</f>
        <v>0</v>
      </c>
      <c r="CW176" s="151">
        <f>IF($E$57=Database!$B$631,CW198,CW191)</f>
        <v>0</v>
      </c>
      <c r="CX176" s="151">
        <f>IF($E$57=Database!$B$631,CX198,CX191)</f>
        <v>0</v>
      </c>
      <c r="CY176" s="151">
        <f>IF($E$57=Database!$B$631,CY198,CY191)</f>
        <v>0</v>
      </c>
      <c r="CZ176" s="151">
        <f>IF($E$57=Database!$B$631,CZ198,CZ191)</f>
        <v>0</v>
      </c>
      <c r="DA176" s="151">
        <f>IF($E$57=Database!$B$631,DA198,DA191)</f>
        <v>0</v>
      </c>
      <c r="DB176" s="151">
        <f>IF($E$57=Database!$B$631,DB198,DB191)</f>
        <v>0</v>
      </c>
    </row>
    <row r="177" spans="2:106" x14ac:dyDescent="0.25">
      <c r="B177" s="149" t="s">
        <v>390</v>
      </c>
      <c r="C177" s="149"/>
      <c r="E177" s="150">
        <f>SUM(G177:DB177)</f>
        <v>387.55142197158801</v>
      </c>
      <c r="F177" s="141"/>
      <c r="G177" s="151">
        <f>IF($E$57=Database!$B$631,G199,G192)</f>
        <v>0</v>
      </c>
      <c r="H177" s="151">
        <f>IF($E$57=Database!$B$631,H199,H192)</f>
        <v>0</v>
      </c>
      <c r="I177" s="151">
        <f>IF($E$57=Database!$B$631,I199,I192)</f>
        <v>0</v>
      </c>
      <c r="J177" s="151">
        <f>IF($E$57=Database!$B$631,J199,J192)</f>
        <v>0</v>
      </c>
      <c r="K177" s="151">
        <f>IF($E$57=Database!$B$631,K199,K192)</f>
        <v>0</v>
      </c>
      <c r="L177" s="151">
        <f>IF($E$57=Database!$B$631,L199,L192)</f>
        <v>0</v>
      </c>
      <c r="M177" s="151">
        <f>IF($E$57=Database!$B$631,M199,M192)</f>
        <v>0</v>
      </c>
      <c r="N177" s="151">
        <f>IF($E$57=Database!$B$631,N199,N192)</f>
        <v>0</v>
      </c>
      <c r="O177" s="151">
        <f>IF($E$57=Database!$B$631,O199,O192)</f>
        <v>0</v>
      </c>
      <c r="P177" s="151">
        <f>IF($E$57=Database!$B$631,P199,P192)</f>
        <v>0</v>
      </c>
      <c r="Q177" s="151">
        <f>IF($E$57=Database!$B$631,Q199,Q192)</f>
        <v>0</v>
      </c>
      <c r="R177" s="151">
        <f>IF($E$57=Database!$B$631,R199,R192)</f>
        <v>0</v>
      </c>
      <c r="S177" s="151">
        <f>IF($E$57=Database!$B$631,S199,S192)</f>
        <v>0</v>
      </c>
      <c r="T177" s="151">
        <f>IF($E$57=Database!$B$631,T199,T192)</f>
        <v>0</v>
      </c>
      <c r="U177" s="151">
        <f>IF($E$57=Database!$B$631,U199,U192)</f>
        <v>387.55142197158801</v>
      </c>
      <c r="V177" s="151">
        <f>IF($E$57=Database!$B$631,V199,V192)</f>
        <v>0</v>
      </c>
      <c r="W177" s="151">
        <f>IF($E$57=Database!$B$631,W199,W192)</f>
        <v>0</v>
      </c>
      <c r="X177" s="151">
        <f>IF($E$57=Database!$B$631,X199,X192)</f>
        <v>0</v>
      </c>
      <c r="Y177" s="151">
        <f>IF($E$57=Database!$B$631,Y199,Y192)</f>
        <v>0</v>
      </c>
      <c r="Z177" s="151">
        <f>IF($E$57=Database!$B$631,Z199,Z192)</f>
        <v>0</v>
      </c>
      <c r="AA177" s="151">
        <f>IF($E$57=Database!$B$631,AA199,AA192)</f>
        <v>0</v>
      </c>
      <c r="AB177" s="151">
        <f>IF($E$57=Database!$B$631,AB199,AB192)</f>
        <v>0</v>
      </c>
      <c r="AC177" s="151">
        <f>IF($E$57=Database!$B$631,AC199,AC192)</f>
        <v>0</v>
      </c>
      <c r="AD177" s="151">
        <f>IF($E$57=Database!$B$631,AD199,AD192)</f>
        <v>0</v>
      </c>
      <c r="AE177" s="151">
        <f>IF($E$57=Database!$B$631,AE199,AE192)</f>
        <v>0</v>
      </c>
      <c r="AF177" s="151">
        <f>IF($E$57=Database!$B$631,AF199,AF192)</f>
        <v>0</v>
      </c>
      <c r="AG177" s="151">
        <f>IF($E$57=Database!$B$631,AG199,AG192)</f>
        <v>0</v>
      </c>
      <c r="AH177" s="151">
        <f>IF($E$57=Database!$B$631,AH199,AH192)</f>
        <v>0</v>
      </c>
      <c r="AI177" s="151">
        <f>IF($E$57=Database!$B$631,AI199,AI192)</f>
        <v>0</v>
      </c>
      <c r="AJ177" s="151">
        <f>IF($E$57=Database!$B$631,AJ199,AJ192)</f>
        <v>0</v>
      </c>
      <c r="AK177" s="151">
        <f>IF($E$57=Database!$B$631,AK199,AK192)</f>
        <v>0</v>
      </c>
      <c r="AL177" s="151">
        <f>IF($E$57=Database!$B$631,AL199,AL192)</f>
        <v>0</v>
      </c>
      <c r="AM177" s="151">
        <f>IF($E$57=Database!$B$631,AM199,AM192)</f>
        <v>0</v>
      </c>
      <c r="AN177" s="151">
        <f>IF($E$57=Database!$B$631,AN199,AN192)</f>
        <v>0</v>
      </c>
      <c r="AO177" s="151">
        <f>IF($E$57=Database!$B$631,AO199,AO192)</f>
        <v>0</v>
      </c>
      <c r="AP177" s="151">
        <f>IF($E$57=Database!$B$631,AP199,AP192)</f>
        <v>0</v>
      </c>
      <c r="AQ177" s="151">
        <f>IF($E$57=Database!$B$631,AQ199,AQ192)</f>
        <v>0</v>
      </c>
      <c r="AR177" s="151">
        <f>IF($E$57=Database!$B$631,AR199,AR192)</f>
        <v>0</v>
      </c>
      <c r="AS177" s="151">
        <f>IF($E$57=Database!$B$631,AS199,AS192)</f>
        <v>0</v>
      </c>
      <c r="AT177" s="151">
        <f>IF($E$57=Database!$B$631,AT199,AT192)</f>
        <v>0</v>
      </c>
      <c r="AU177" s="151">
        <f>IF($E$57=Database!$B$631,AU199,AU192)</f>
        <v>0</v>
      </c>
      <c r="AV177" s="151">
        <f>IF($E$57=Database!$B$631,AV199,AV192)</f>
        <v>0</v>
      </c>
      <c r="AW177" s="151">
        <f>IF($E$57=Database!$B$631,AW199,AW192)</f>
        <v>0</v>
      </c>
      <c r="AX177" s="151">
        <f>IF($E$57=Database!$B$631,AX199,AX192)</f>
        <v>0</v>
      </c>
      <c r="AY177" s="151">
        <f>IF($E$57=Database!$B$631,AY199,AY192)</f>
        <v>0</v>
      </c>
      <c r="AZ177" s="151">
        <f>IF($E$57=Database!$B$631,AZ199,AZ192)</f>
        <v>0</v>
      </c>
      <c r="BA177" s="151">
        <f>IF($E$57=Database!$B$631,BA199,BA192)</f>
        <v>0</v>
      </c>
      <c r="BB177" s="151">
        <f>IF($E$57=Database!$B$631,BB199,BB192)</f>
        <v>0</v>
      </c>
      <c r="BC177" s="151">
        <f>IF($E$57=Database!$B$631,BC199,BC192)</f>
        <v>0</v>
      </c>
      <c r="BD177" s="151">
        <f>IF($E$57=Database!$B$631,BD199,BD192)</f>
        <v>0</v>
      </c>
      <c r="BE177" s="151">
        <f>IF($E$57=Database!$B$631,BE199,BE192)</f>
        <v>0</v>
      </c>
      <c r="BF177" s="151">
        <f>IF($E$57=Database!$B$631,BF199,BF192)</f>
        <v>0</v>
      </c>
      <c r="BG177" s="151">
        <f>IF($E$57=Database!$B$631,BG199,BG192)</f>
        <v>0</v>
      </c>
      <c r="BH177" s="151">
        <f>IF($E$57=Database!$B$631,BH199,BH192)</f>
        <v>0</v>
      </c>
      <c r="BI177" s="151">
        <f>IF($E$57=Database!$B$631,BI199,BI192)</f>
        <v>0</v>
      </c>
      <c r="BJ177" s="151">
        <f>IF($E$57=Database!$B$631,BJ199,BJ192)</f>
        <v>0</v>
      </c>
      <c r="BK177" s="151">
        <f>IF($E$57=Database!$B$631,BK199,BK192)</f>
        <v>0</v>
      </c>
      <c r="BL177" s="151">
        <f>IF($E$57=Database!$B$631,BL199,BL192)</f>
        <v>0</v>
      </c>
      <c r="BM177" s="151">
        <f>IF($E$57=Database!$B$631,BM199,BM192)</f>
        <v>0</v>
      </c>
      <c r="BN177" s="151">
        <f>IF($E$57=Database!$B$631,BN199,BN192)</f>
        <v>0</v>
      </c>
      <c r="BO177" s="151">
        <f>IF($E$57=Database!$B$631,BO199,BO192)</f>
        <v>0</v>
      </c>
      <c r="BP177" s="151">
        <f>IF($E$57=Database!$B$631,BP199,BP192)</f>
        <v>0</v>
      </c>
      <c r="BQ177" s="151">
        <f>IF($E$57=Database!$B$631,BQ199,BQ192)</f>
        <v>0</v>
      </c>
      <c r="BR177" s="151">
        <f>IF($E$57=Database!$B$631,BR199,BR192)</f>
        <v>0</v>
      </c>
      <c r="BS177" s="151">
        <f>IF($E$57=Database!$B$631,BS199,BS192)</f>
        <v>0</v>
      </c>
      <c r="BT177" s="151">
        <f>IF($E$57=Database!$B$631,BT199,BT192)</f>
        <v>0</v>
      </c>
      <c r="BU177" s="151">
        <f>IF($E$57=Database!$B$631,BU199,BU192)</f>
        <v>0</v>
      </c>
      <c r="BV177" s="151">
        <f>IF($E$57=Database!$B$631,BV199,BV192)</f>
        <v>0</v>
      </c>
      <c r="BW177" s="151">
        <f>IF($E$57=Database!$B$631,BW199,BW192)</f>
        <v>0</v>
      </c>
      <c r="BX177" s="151">
        <f>IF($E$57=Database!$B$631,BX199,BX192)</f>
        <v>0</v>
      </c>
      <c r="BY177" s="151">
        <f>IF($E$57=Database!$B$631,BY199,BY192)</f>
        <v>0</v>
      </c>
      <c r="BZ177" s="151">
        <f>IF($E$57=Database!$B$631,BZ199,BZ192)</f>
        <v>0</v>
      </c>
      <c r="CA177" s="151">
        <f>IF($E$57=Database!$B$631,CA199,CA192)</f>
        <v>0</v>
      </c>
      <c r="CB177" s="151">
        <f>IF($E$57=Database!$B$631,CB199,CB192)</f>
        <v>0</v>
      </c>
      <c r="CC177" s="151">
        <f>IF($E$57=Database!$B$631,CC199,CC192)</f>
        <v>0</v>
      </c>
      <c r="CD177" s="151">
        <f>IF($E$57=Database!$B$631,CD199,CD192)</f>
        <v>0</v>
      </c>
      <c r="CE177" s="151">
        <f>IF($E$57=Database!$B$631,CE199,CE192)</f>
        <v>0</v>
      </c>
      <c r="CF177" s="151">
        <f>IF($E$57=Database!$B$631,CF199,CF192)</f>
        <v>0</v>
      </c>
      <c r="CG177" s="151">
        <f>IF($E$57=Database!$B$631,CG199,CG192)</f>
        <v>0</v>
      </c>
      <c r="CH177" s="151">
        <f>IF($E$57=Database!$B$631,CH199,CH192)</f>
        <v>0</v>
      </c>
      <c r="CI177" s="151">
        <f>IF($E$57=Database!$B$631,CI199,CI192)</f>
        <v>0</v>
      </c>
      <c r="CJ177" s="151">
        <f>IF($E$57=Database!$B$631,CJ199,CJ192)</f>
        <v>0</v>
      </c>
      <c r="CK177" s="151">
        <f>IF($E$57=Database!$B$631,CK199,CK192)</f>
        <v>0</v>
      </c>
      <c r="CL177" s="151">
        <f>IF($E$57=Database!$B$631,CL199,CL192)</f>
        <v>0</v>
      </c>
      <c r="CM177" s="151">
        <f>IF($E$57=Database!$B$631,CM199,CM192)</f>
        <v>0</v>
      </c>
      <c r="CN177" s="151">
        <f>IF($E$57=Database!$B$631,CN199,CN192)</f>
        <v>0</v>
      </c>
      <c r="CO177" s="151">
        <f>IF($E$57=Database!$B$631,CO199,CO192)</f>
        <v>0</v>
      </c>
      <c r="CP177" s="151">
        <f>IF($E$57=Database!$B$631,CP199,CP192)</f>
        <v>0</v>
      </c>
      <c r="CQ177" s="151">
        <f>IF($E$57=Database!$B$631,CQ199,CQ192)</f>
        <v>0</v>
      </c>
      <c r="CR177" s="151">
        <f>IF($E$57=Database!$B$631,CR199,CR192)</f>
        <v>0</v>
      </c>
      <c r="CS177" s="151">
        <f>IF($E$57=Database!$B$631,CS199,CS192)</f>
        <v>0</v>
      </c>
      <c r="CT177" s="151">
        <f>IF($E$57=Database!$B$631,CT199,CT192)</f>
        <v>0</v>
      </c>
      <c r="CU177" s="151">
        <f>IF($E$57=Database!$B$631,CU199,CU192)</f>
        <v>0</v>
      </c>
      <c r="CV177" s="151">
        <f>IF($E$57=Database!$B$631,CV199,CV192)</f>
        <v>0</v>
      </c>
      <c r="CW177" s="151">
        <f>IF($E$57=Database!$B$631,CW199,CW192)</f>
        <v>0</v>
      </c>
      <c r="CX177" s="151">
        <f>IF($E$57=Database!$B$631,CX199,CX192)</f>
        <v>0</v>
      </c>
      <c r="CY177" s="151">
        <f>IF($E$57=Database!$B$631,CY199,CY192)</f>
        <v>0</v>
      </c>
      <c r="CZ177" s="151">
        <f>IF($E$57=Database!$B$631,CZ199,CZ192)</f>
        <v>0</v>
      </c>
      <c r="DA177" s="151">
        <f>IF($E$57=Database!$B$631,DA199,DA192)</f>
        <v>0</v>
      </c>
      <c r="DB177" s="151">
        <f>IF($E$57=Database!$B$631,DB199,DB192)</f>
        <v>0</v>
      </c>
    </row>
    <row r="178" spans="2:106" x14ac:dyDescent="0.25">
      <c r="B178" s="149" t="s">
        <v>1325</v>
      </c>
      <c r="C178" s="140"/>
      <c r="E178" s="150">
        <f>SUM(G178:DB178)</f>
        <v>77.510284394317608</v>
      </c>
      <c r="F178" s="141"/>
      <c r="G178" s="151">
        <f>IF($E$57=Database!$B$631,G200,G193)</f>
        <v>0</v>
      </c>
      <c r="H178" s="151">
        <f>IF($E$57=Database!$B$631,H200,H193)</f>
        <v>0</v>
      </c>
      <c r="I178" s="151">
        <f>IF($E$57=Database!$B$631,I200,I193)</f>
        <v>0</v>
      </c>
      <c r="J178" s="151">
        <f>IF($E$57=Database!$B$631,J200,J193)</f>
        <v>0</v>
      </c>
      <c r="K178" s="151">
        <f>IF($E$57=Database!$B$631,K200,K193)</f>
        <v>0</v>
      </c>
      <c r="L178" s="151">
        <f>IF($E$57=Database!$B$631,L200,L193)</f>
        <v>0</v>
      </c>
      <c r="M178" s="151">
        <f>IF($E$57=Database!$B$631,M200,M193)</f>
        <v>0</v>
      </c>
      <c r="N178" s="151">
        <f>IF($E$57=Database!$B$631,N200,N193)</f>
        <v>0</v>
      </c>
      <c r="O178" s="151">
        <f>IF($E$57=Database!$B$631,O200,O193)</f>
        <v>0</v>
      </c>
      <c r="P178" s="151">
        <f>IF($E$57=Database!$B$631,P200,P193)</f>
        <v>0</v>
      </c>
      <c r="Q178" s="151">
        <f>IF($E$57=Database!$B$631,Q200,Q193)</f>
        <v>0</v>
      </c>
      <c r="R178" s="151">
        <f>IF($E$57=Database!$B$631,R200,R193)</f>
        <v>0</v>
      </c>
      <c r="S178" s="151">
        <f>IF($E$57=Database!$B$631,S200,S193)</f>
        <v>0</v>
      </c>
      <c r="T178" s="151">
        <f>IF($E$57=Database!$B$631,T200,T193)</f>
        <v>0</v>
      </c>
      <c r="U178" s="151">
        <f>IF($E$57=Database!$B$631,U200,U193)</f>
        <v>77.510284394317608</v>
      </c>
      <c r="V178" s="151">
        <f>IF($E$57=Database!$B$631,V200,V193)</f>
        <v>0</v>
      </c>
      <c r="W178" s="151">
        <f>IF($E$57=Database!$B$631,W200,W193)</f>
        <v>0</v>
      </c>
      <c r="X178" s="151">
        <f>IF($E$57=Database!$B$631,X200,X193)</f>
        <v>0</v>
      </c>
      <c r="Y178" s="151">
        <f>IF($E$57=Database!$B$631,Y200,Y193)</f>
        <v>0</v>
      </c>
      <c r="Z178" s="151">
        <f>IF($E$57=Database!$B$631,Z200,Z193)</f>
        <v>0</v>
      </c>
      <c r="AA178" s="151">
        <f>IF($E$57=Database!$B$631,AA200,AA193)</f>
        <v>0</v>
      </c>
      <c r="AB178" s="151">
        <f>IF($E$57=Database!$B$631,AB200,AB193)</f>
        <v>0</v>
      </c>
      <c r="AC178" s="151">
        <f>IF($E$57=Database!$B$631,AC200,AC193)</f>
        <v>0</v>
      </c>
      <c r="AD178" s="151">
        <f>IF($E$57=Database!$B$631,AD200,AD193)</f>
        <v>0</v>
      </c>
      <c r="AE178" s="151">
        <f>IF($E$57=Database!$B$631,AE200,AE193)</f>
        <v>0</v>
      </c>
      <c r="AF178" s="151">
        <f>IF($E$57=Database!$B$631,AF200,AF193)</f>
        <v>0</v>
      </c>
      <c r="AG178" s="151">
        <f>IF($E$57=Database!$B$631,AG200,AG193)</f>
        <v>0</v>
      </c>
      <c r="AH178" s="151">
        <f>IF($E$57=Database!$B$631,AH200,AH193)</f>
        <v>0</v>
      </c>
      <c r="AI178" s="151">
        <f>IF($E$57=Database!$B$631,AI200,AI193)</f>
        <v>0</v>
      </c>
      <c r="AJ178" s="151">
        <f>IF($E$57=Database!$B$631,AJ200,AJ193)</f>
        <v>0</v>
      </c>
      <c r="AK178" s="151">
        <f>IF($E$57=Database!$B$631,AK200,AK193)</f>
        <v>0</v>
      </c>
      <c r="AL178" s="151">
        <f>IF($E$57=Database!$B$631,AL200,AL193)</f>
        <v>0</v>
      </c>
      <c r="AM178" s="151">
        <f>IF($E$57=Database!$B$631,AM200,AM193)</f>
        <v>0</v>
      </c>
      <c r="AN178" s="151">
        <f>IF($E$57=Database!$B$631,AN200,AN193)</f>
        <v>0</v>
      </c>
      <c r="AO178" s="151">
        <f>IF($E$57=Database!$B$631,AO200,AO193)</f>
        <v>0</v>
      </c>
      <c r="AP178" s="151">
        <f>IF($E$57=Database!$B$631,AP200,AP193)</f>
        <v>0</v>
      </c>
      <c r="AQ178" s="151">
        <f>IF($E$57=Database!$B$631,AQ200,AQ193)</f>
        <v>0</v>
      </c>
      <c r="AR178" s="151">
        <f>IF($E$57=Database!$B$631,AR200,AR193)</f>
        <v>0</v>
      </c>
      <c r="AS178" s="151">
        <f>IF($E$57=Database!$B$631,AS200,AS193)</f>
        <v>0</v>
      </c>
      <c r="AT178" s="151">
        <f>IF($E$57=Database!$B$631,AT200,AT193)</f>
        <v>0</v>
      </c>
      <c r="AU178" s="151">
        <f>IF($E$57=Database!$B$631,AU200,AU193)</f>
        <v>0</v>
      </c>
      <c r="AV178" s="151">
        <f>IF($E$57=Database!$B$631,AV200,AV193)</f>
        <v>0</v>
      </c>
      <c r="AW178" s="151">
        <f>IF($E$57=Database!$B$631,AW200,AW193)</f>
        <v>0</v>
      </c>
      <c r="AX178" s="151">
        <f>IF($E$57=Database!$B$631,AX200,AX193)</f>
        <v>0</v>
      </c>
      <c r="AY178" s="151">
        <f>IF($E$57=Database!$B$631,AY200,AY193)</f>
        <v>0</v>
      </c>
      <c r="AZ178" s="151">
        <f>IF($E$57=Database!$B$631,AZ200,AZ193)</f>
        <v>0</v>
      </c>
      <c r="BA178" s="151">
        <f>IF($E$57=Database!$B$631,BA200,BA193)</f>
        <v>0</v>
      </c>
      <c r="BB178" s="151">
        <f>IF($E$57=Database!$B$631,BB200,BB193)</f>
        <v>0</v>
      </c>
      <c r="BC178" s="151">
        <f>IF($E$57=Database!$B$631,BC200,BC193)</f>
        <v>0</v>
      </c>
      <c r="BD178" s="151">
        <f>IF($E$57=Database!$B$631,BD200,BD193)</f>
        <v>0</v>
      </c>
      <c r="BE178" s="151">
        <f>IF($E$57=Database!$B$631,BE200,BE193)</f>
        <v>0</v>
      </c>
      <c r="BF178" s="151">
        <f>IF($E$57=Database!$B$631,BF200,BF193)</f>
        <v>0</v>
      </c>
      <c r="BG178" s="151">
        <f>IF($E$57=Database!$B$631,BG200,BG193)</f>
        <v>0</v>
      </c>
      <c r="BH178" s="151">
        <f>IF($E$57=Database!$B$631,BH200,BH193)</f>
        <v>0</v>
      </c>
      <c r="BI178" s="151">
        <f>IF($E$57=Database!$B$631,BI200,BI193)</f>
        <v>0</v>
      </c>
      <c r="BJ178" s="151">
        <f>IF($E$57=Database!$B$631,BJ200,BJ193)</f>
        <v>0</v>
      </c>
      <c r="BK178" s="151">
        <f>IF($E$57=Database!$B$631,BK200,BK193)</f>
        <v>0</v>
      </c>
      <c r="BL178" s="151">
        <f>IF($E$57=Database!$B$631,BL200,BL193)</f>
        <v>0</v>
      </c>
      <c r="BM178" s="151">
        <f>IF($E$57=Database!$B$631,BM200,BM193)</f>
        <v>0</v>
      </c>
      <c r="BN178" s="151">
        <f>IF($E$57=Database!$B$631,BN200,BN193)</f>
        <v>0</v>
      </c>
      <c r="BO178" s="151">
        <f>IF($E$57=Database!$B$631,BO200,BO193)</f>
        <v>0</v>
      </c>
      <c r="BP178" s="151">
        <f>IF($E$57=Database!$B$631,BP200,BP193)</f>
        <v>0</v>
      </c>
      <c r="BQ178" s="151">
        <f>IF($E$57=Database!$B$631,BQ200,BQ193)</f>
        <v>0</v>
      </c>
      <c r="BR178" s="151">
        <f>IF($E$57=Database!$B$631,BR200,BR193)</f>
        <v>0</v>
      </c>
      <c r="BS178" s="151">
        <f>IF($E$57=Database!$B$631,BS200,BS193)</f>
        <v>0</v>
      </c>
      <c r="BT178" s="151">
        <f>IF($E$57=Database!$B$631,BT200,BT193)</f>
        <v>0</v>
      </c>
      <c r="BU178" s="151">
        <f>IF($E$57=Database!$B$631,BU200,BU193)</f>
        <v>0</v>
      </c>
      <c r="BV178" s="151">
        <f>IF($E$57=Database!$B$631,BV200,BV193)</f>
        <v>0</v>
      </c>
      <c r="BW178" s="151">
        <f>IF($E$57=Database!$B$631,BW200,BW193)</f>
        <v>0</v>
      </c>
      <c r="BX178" s="151">
        <f>IF($E$57=Database!$B$631,BX200,BX193)</f>
        <v>0</v>
      </c>
      <c r="BY178" s="151">
        <f>IF($E$57=Database!$B$631,BY200,BY193)</f>
        <v>0</v>
      </c>
      <c r="BZ178" s="151">
        <f>IF($E$57=Database!$B$631,BZ200,BZ193)</f>
        <v>0</v>
      </c>
      <c r="CA178" s="151">
        <f>IF($E$57=Database!$B$631,CA200,CA193)</f>
        <v>0</v>
      </c>
      <c r="CB178" s="151">
        <f>IF($E$57=Database!$B$631,CB200,CB193)</f>
        <v>0</v>
      </c>
      <c r="CC178" s="151">
        <f>IF($E$57=Database!$B$631,CC200,CC193)</f>
        <v>0</v>
      </c>
      <c r="CD178" s="151">
        <f>IF($E$57=Database!$B$631,CD200,CD193)</f>
        <v>0</v>
      </c>
      <c r="CE178" s="151">
        <f>IF($E$57=Database!$B$631,CE200,CE193)</f>
        <v>0</v>
      </c>
      <c r="CF178" s="151">
        <f>IF($E$57=Database!$B$631,CF200,CF193)</f>
        <v>0</v>
      </c>
      <c r="CG178" s="151">
        <f>IF($E$57=Database!$B$631,CG200,CG193)</f>
        <v>0</v>
      </c>
      <c r="CH178" s="151">
        <f>IF($E$57=Database!$B$631,CH200,CH193)</f>
        <v>0</v>
      </c>
      <c r="CI178" s="151">
        <f>IF($E$57=Database!$B$631,CI200,CI193)</f>
        <v>0</v>
      </c>
      <c r="CJ178" s="151">
        <f>IF($E$57=Database!$B$631,CJ200,CJ193)</f>
        <v>0</v>
      </c>
      <c r="CK178" s="151">
        <f>IF($E$57=Database!$B$631,CK200,CK193)</f>
        <v>0</v>
      </c>
      <c r="CL178" s="151">
        <f>IF($E$57=Database!$B$631,CL200,CL193)</f>
        <v>0</v>
      </c>
      <c r="CM178" s="151">
        <f>IF($E$57=Database!$B$631,CM200,CM193)</f>
        <v>0</v>
      </c>
      <c r="CN178" s="151">
        <f>IF($E$57=Database!$B$631,CN200,CN193)</f>
        <v>0</v>
      </c>
      <c r="CO178" s="151">
        <f>IF($E$57=Database!$B$631,CO200,CO193)</f>
        <v>0</v>
      </c>
      <c r="CP178" s="151">
        <f>IF($E$57=Database!$B$631,CP200,CP193)</f>
        <v>0</v>
      </c>
      <c r="CQ178" s="151">
        <f>IF($E$57=Database!$B$631,CQ200,CQ193)</f>
        <v>0</v>
      </c>
      <c r="CR178" s="151">
        <f>IF($E$57=Database!$B$631,CR200,CR193)</f>
        <v>0</v>
      </c>
      <c r="CS178" s="151">
        <f>IF($E$57=Database!$B$631,CS200,CS193)</f>
        <v>0</v>
      </c>
      <c r="CT178" s="151">
        <f>IF($E$57=Database!$B$631,CT200,CT193)</f>
        <v>0</v>
      </c>
      <c r="CU178" s="151">
        <f>IF($E$57=Database!$B$631,CU200,CU193)</f>
        <v>0</v>
      </c>
      <c r="CV178" s="151">
        <f>IF($E$57=Database!$B$631,CV200,CV193)</f>
        <v>0</v>
      </c>
      <c r="CW178" s="151">
        <f>IF($E$57=Database!$B$631,CW200,CW193)</f>
        <v>0</v>
      </c>
      <c r="CX178" s="151">
        <f>IF($E$57=Database!$B$631,CX200,CX193)</f>
        <v>0</v>
      </c>
      <c r="CY178" s="151">
        <f>IF($E$57=Database!$B$631,CY200,CY193)</f>
        <v>0</v>
      </c>
      <c r="CZ178" s="151">
        <f>IF($E$57=Database!$B$631,CZ200,CZ193)</f>
        <v>0</v>
      </c>
      <c r="DA178" s="151">
        <f>IF($E$57=Database!$B$631,DA200,DA193)</f>
        <v>0</v>
      </c>
      <c r="DB178" s="151">
        <f>IF($E$57=Database!$B$631,DB200,DB193)</f>
        <v>0</v>
      </c>
    </row>
    <row r="179" spans="2:106" x14ac:dyDescent="0.25">
      <c r="B179" s="149" t="s">
        <v>393</v>
      </c>
      <c r="C179" s="149"/>
      <c r="E179" s="150">
        <f>SUM(G179:DB179)</f>
        <v>0</v>
      </c>
      <c r="F179" s="141"/>
      <c r="G179" s="151">
        <f>IF($E$57=Database!$B$631,G201,G194)</f>
        <v>0</v>
      </c>
      <c r="H179" s="151">
        <f>IF($E$57=Database!$B$631,H201,H194)</f>
        <v>0</v>
      </c>
      <c r="I179" s="151">
        <f>IF($E$57=Database!$B$631,I201,I194)</f>
        <v>0</v>
      </c>
      <c r="J179" s="151">
        <f>IF($E$57=Database!$B$631,J201,J194)</f>
        <v>0</v>
      </c>
      <c r="K179" s="151">
        <f>IF($E$57=Database!$B$631,K201,K194)</f>
        <v>0</v>
      </c>
      <c r="L179" s="151">
        <f>IF($E$57=Database!$B$631,L201,L194)</f>
        <v>0</v>
      </c>
      <c r="M179" s="151">
        <f>IF($E$57=Database!$B$631,M201,M194)</f>
        <v>0</v>
      </c>
      <c r="N179" s="151">
        <f>IF($E$57=Database!$B$631,N201,N194)</f>
        <v>0</v>
      </c>
      <c r="O179" s="151">
        <f>IF($E$57=Database!$B$631,O201,O194)</f>
        <v>0</v>
      </c>
      <c r="P179" s="151">
        <f>IF($E$57=Database!$B$631,P201,P194)</f>
        <v>0</v>
      </c>
      <c r="Q179" s="151">
        <f>IF($E$57=Database!$B$631,Q201,Q194)</f>
        <v>0</v>
      </c>
      <c r="R179" s="151">
        <f>IF($E$57=Database!$B$631,R201,R194)</f>
        <v>0</v>
      </c>
      <c r="S179" s="151">
        <f>IF($E$57=Database!$B$631,S201,S194)</f>
        <v>0</v>
      </c>
      <c r="T179" s="151">
        <f>IF($E$57=Database!$B$631,T201,T194)</f>
        <v>0</v>
      </c>
      <c r="U179" s="151">
        <f>IF($E$57=Database!$B$631,U201,U194)</f>
        <v>0</v>
      </c>
      <c r="V179" s="151">
        <f>IF($E$57=Database!$B$631,V201,V194)</f>
        <v>0</v>
      </c>
      <c r="W179" s="151">
        <f>IF($E$57=Database!$B$631,W201,W194)</f>
        <v>0</v>
      </c>
      <c r="X179" s="151">
        <f>IF($E$57=Database!$B$631,X201,X194)</f>
        <v>0</v>
      </c>
      <c r="Y179" s="151">
        <f>IF($E$57=Database!$B$631,Y201,Y194)</f>
        <v>0</v>
      </c>
      <c r="Z179" s="151">
        <f>IF($E$57=Database!$B$631,Z201,Z194)</f>
        <v>0</v>
      </c>
      <c r="AA179" s="151">
        <f>IF($E$57=Database!$B$631,AA201,AA194)</f>
        <v>0</v>
      </c>
      <c r="AB179" s="151">
        <f>IF($E$57=Database!$B$631,AB201,AB194)</f>
        <v>0</v>
      </c>
      <c r="AC179" s="151">
        <f>IF($E$57=Database!$B$631,AC201,AC194)</f>
        <v>0</v>
      </c>
      <c r="AD179" s="151">
        <f>IF($E$57=Database!$B$631,AD201,AD194)</f>
        <v>0</v>
      </c>
      <c r="AE179" s="151">
        <f>IF($E$57=Database!$B$631,AE201,AE194)</f>
        <v>0</v>
      </c>
      <c r="AF179" s="151">
        <f>IF($E$57=Database!$B$631,AF201,AF194)</f>
        <v>0</v>
      </c>
      <c r="AG179" s="151">
        <f>IF($E$57=Database!$B$631,AG201,AG194)</f>
        <v>0</v>
      </c>
      <c r="AH179" s="151">
        <f>IF($E$57=Database!$B$631,AH201,AH194)</f>
        <v>0</v>
      </c>
      <c r="AI179" s="151">
        <f>IF($E$57=Database!$B$631,AI201,AI194)</f>
        <v>0</v>
      </c>
      <c r="AJ179" s="151">
        <f>IF($E$57=Database!$B$631,AJ201,AJ194)</f>
        <v>0</v>
      </c>
      <c r="AK179" s="151">
        <f>IF($E$57=Database!$B$631,AK201,AK194)</f>
        <v>0</v>
      </c>
      <c r="AL179" s="151">
        <f>IF($E$57=Database!$B$631,AL201,AL194)</f>
        <v>0</v>
      </c>
      <c r="AM179" s="151">
        <f>IF($E$57=Database!$B$631,AM201,AM194)</f>
        <v>0</v>
      </c>
      <c r="AN179" s="151">
        <f>IF($E$57=Database!$B$631,AN201,AN194)</f>
        <v>0</v>
      </c>
      <c r="AO179" s="151">
        <f>IF($E$57=Database!$B$631,AO201,AO194)</f>
        <v>0</v>
      </c>
      <c r="AP179" s="151">
        <f>IF($E$57=Database!$B$631,AP201,AP194)</f>
        <v>0</v>
      </c>
      <c r="AQ179" s="151">
        <f>IF($E$57=Database!$B$631,AQ201,AQ194)</f>
        <v>0</v>
      </c>
      <c r="AR179" s="151">
        <f>IF($E$57=Database!$B$631,AR201,AR194)</f>
        <v>0</v>
      </c>
      <c r="AS179" s="151">
        <f>IF($E$57=Database!$B$631,AS201,AS194)</f>
        <v>0</v>
      </c>
      <c r="AT179" s="151">
        <f>IF($E$57=Database!$B$631,AT201,AT194)</f>
        <v>0</v>
      </c>
      <c r="AU179" s="151">
        <f>IF($E$57=Database!$B$631,AU201,AU194)</f>
        <v>0</v>
      </c>
      <c r="AV179" s="151">
        <f>IF($E$57=Database!$B$631,AV201,AV194)</f>
        <v>0</v>
      </c>
      <c r="AW179" s="151">
        <f>IF($E$57=Database!$B$631,AW201,AW194)</f>
        <v>0</v>
      </c>
      <c r="AX179" s="151">
        <f>IF($E$57=Database!$B$631,AX201,AX194)</f>
        <v>0</v>
      </c>
      <c r="AY179" s="151">
        <f>IF($E$57=Database!$B$631,AY201,AY194)</f>
        <v>0</v>
      </c>
      <c r="AZ179" s="151">
        <f>IF($E$57=Database!$B$631,AZ201,AZ194)</f>
        <v>0</v>
      </c>
      <c r="BA179" s="151">
        <f>IF($E$57=Database!$B$631,BA201,BA194)</f>
        <v>0</v>
      </c>
      <c r="BB179" s="151">
        <f>IF($E$57=Database!$B$631,BB201,BB194)</f>
        <v>0</v>
      </c>
      <c r="BC179" s="151">
        <f>IF($E$57=Database!$B$631,BC201,BC194)</f>
        <v>0</v>
      </c>
      <c r="BD179" s="151">
        <f>IF($E$57=Database!$B$631,BD201,BD194)</f>
        <v>0</v>
      </c>
      <c r="BE179" s="151">
        <f>IF($E$57=Database!$B$631,BE201,BE194)</f>
        <v>0</v>
      </c>
      <c r="BF179" s="151">
        <f>IF($E$57=Database!$B$631,BF201,BF194)</f>
        <v>0</v>
      </c>
      <c r="BG179" s="151">
        <f>IF($E$57=Database!$B$631,BG201,BG194)</f>
        <v>0</v>
      </c>
      <c r="BH179" s="151">
        <f>IF($E$57=Database!$B$631,BH201,BH194)</f>
        <v>0</v>
      </c>
      <c r="BI179" s="151">
        <f>IF($E$57=Database!$B$631,BI201,BI194)</f>
        <v>0</v>
      </c>
      <c r="BJ179" s="151">
        <f>IF($E$57=Database!$B$631,BJ201,BJ194)</f>
        <v>0</v>
      </c>
      <c r="BK179" s="151">
        <f>IF($E$57=Database!$B$631,BK201,BK194)</f>
        <v>0</v>
      </c>
      <c r="BL179" s="151">
        <f>IF($E$57=Database!$B$631,BL201,BL194)</f>
        <v>0</v>
      </c>
      <c r="BM179" s="151">
        <f>IF($E$57=Database!$B$631,BM201,BM194)</f>
        <v>0</v>
      </c>
      <c r="BN179" s="151">
        <f>IF($E$57=Database!$B$631,BN201,BN194)</f>
        <v>0</v>
      </c>
      <c r="BO179" s="151">
        <f>IF($E$57=Database!$B$631,BO201,BO194)</f>
        <v>0</v>
      </c>
      <c r="BP179" s="151">
        <f>IF($E$57=Database!$B$631,BP201,BP194)</f>
        <v>0</v>
      </c>
      <c r="BQ179" s="151">
        <f>IF($E$57=Database!$B$631,BQ201,BQ194)</f>
        <v>0</v>
      </c>
      <c r="BR179" s="151">
        <f>IF($E$57=Database!$B$631,BR201,BR194)</f>
        <v>0</v>
      </c>
      <c r="BS179" s="151">
        <f>IF($E$57=Database!$B$631,BS201,BS194)</f>
        <v>0</v>
      </c>
      <c r="BT179" s="151">
        <f>IF($E$57=Database!$B$631,BT201,BT194)</f>
        <v>0</v>
      </c>
      <c r="BU179" s="151">
        <f>IF($E$57=Database!$B$631,BU201,BU194)</f>
        <v>0</v>
      </c>
      <c r="BV179" s="151">
        <f>IF($E$57=Database!$B$631,BV201,BV194)</f>
        <v>0</v>
      </c>
      <c r="BW179" s="151">
        <f>IF($E$57=Database!$B$631,BW201,BW194)</f>
        <v>0</v>
      </c>
      <c r="BX179" s="151">
        <f>IF($E$57=Database!$B$631,BX201,BX194)</f>
        <v>0</v>
      </c>
      <c r="BY179" s="151">
        <f>IF($E$57=Database!$B$631,BY201,BY194)</f>
        <v>0</v>
      </c>
      <c r="BZ179" s="151">
        <f>IF($E$57=Database!$B$631,BZ201,BZ194)</f>
        <v>0</v>
      </c>
      <c r="CA179" s="151">
        <f>IF($E$57=Database!$B$631,CA201,CA194)</f>
        <v>0</v>
      </c>
      <c r="CB179" s="151">
        <f>IF($E$57=Database!$B$631,CB201,CB194)</f>
        <v>0</v>
      </c>
      <c r="CC179" s="151">
        <f>IF($E$57=Database!$B$631,CC201,CC194)</f>
        <v>0</v>
      </c>
      <c r="CD179" s="151">
        <f>IF($E$57=Database!$B$631,CD201,CD194)</f>
        <v>0</v>
      </c>
      <c r="CE179" s="151">
        <f>IF($E$57=Database!$B$631,CE201,CE194)</f>
        <v>0</v>
      </c>
      <c r="CF179" s="151">
        <f>IF($E$57=Database!$B$631,CF201,CF194)</f>
        <v>0</v>
      </c>
      <c r="CG179" s="151">
        <f>IF($E$57=Database!$B$631,CG201,CG194)</f>
        <v>0</v>
      </c>
      <c r="CH179" s="151">
        <f>IF($E$57=Database!$B$631,CH201,CH194)</f>
        <v>0</v>
      </c>
      <c r="CI179" s="151">
        <f>IF($E$57=Database!$B$631,CI201,CI194)</f>
        <v>0</v>
      </c>
      <c r="CJ179" s="151">
        <f>IF($E$57=Database!$B$631,CJ201,CJ194)</f>
        <v>0</v>
      </c>
      <c r="CK179" s="151">
        <f>IF($E$57=Database!$B$631,CK201,CK194)</f>
        <v>0</v>
      </c>
      <c r="CL179" s="151">
        <f>IF($E$57=Database!$B$631,CL201,CL194)</f>
        <v>0</v>
      </c>
      <c r="CM179" s="151">
        <f>IF($E$57=Database!$B$631,CM201,CM194)</f>
        <v>0</v>
      </c>
      <c r="CN179" s="151">
        <f>IF($E$57=Database!$B$631,CN201,CN194)</f>
        <v>0</v>
      </c>
      <c r="CO179" s="151">
        <f>IF($E$57=Database!$B$631,CO201,CO194)</f>
        <v>0</v>
      </c>
      <c r="CP179" s="151">
        <f>IF($E$57=Database!$B$631,CP201,CP194)</f>
        <v>0</v>
      </c>
      <c r="CQ179" s="151">
        <f>IF($E$57=Database!$B$631,CQ201,CQ194)</f>
        <v>0</v>
      </c>
      <c r="CR179" s="151">
        <f>IF($E$57=Database!$B$631,CR201,CR194)</f>
        <v>0</v>
      </c>
      <c r="CS179" s="151">
        <f>IF($E$57=Database!$B$631,CS201,CS194)</f>
        <v>0</v>
      </c>
      <c r="CT179" s="151">
        <f>IF($E$57=Database!$B$631,CT201,CT194)</f>
        <v>0</v>
      </c>
      <c r="CU179" s="151">
        <f>IF($E$57=Database!$B$631,CU201,CU194)</f>
        <v>0</v>
      </c>
      <c r="CV179" s="151">
        <f>IF($E$57=Database!$B$631,CV201,CV194)</f>
        <v>0</v>
      </c>
      <c r="CW179" s="151">
        <f>IF($E$57=Database!$B$631,CW201,CW194)</f>
        <v>0</v>
      </c>
      <c r="CX179" s="151">
        <f>IF($E$57=Database!$B$631,CX201,CX194)</f>
        <v>0</v>
      </c>
      <c r="CY179" s="151">
        <f>IF($E$57=Database!$B$631,CY201,CY194)</f>
        <v>0</v>
      </c>
      <c r="CZ179" s="151">
        <f>IF($E$57=Database!$B$631,CZ201,CZ194)</f>
        <v>0</v>
      </c>
      <c r="DA179" s="151">
        <f>IF($E$57=Database!$B$631,DA201,DA194)</f>
        <v>0</v>
      </c>
      <c r="DB179" s="151">
        <f>IF($E$57=Database!$B$631,DB201,DB194)</f>
        <v>0</v>
      </c>
    </row>
    <row r="180" spans="2:106" x14ac:dyDescent="0.25">
      <c r="B180" s="140"/>
      <c r="C180" s="140"/>
      <c r="E180" s="141"/>
      <c r="F180" s="14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c r="AL180" s="151"/>
      <c r="AM180" s="151"/>
      <c r="AN180" s="151"/>
      <c r="AO180" s="151"/>
      <c r="AP180" s="151"/>
      <c r="AQ180" s="151"/>
      <c r="AR180" s="151"/>
      <c r="AS180" s="151"/>
      <c r="AT180" s="151"/>
      <c r="AU180" s="151"/>
      <c r="AV180" s="151"/>
      <c r="AW180" s="151"/>
      <c r="AX180" s="151"/>
      <c r="AY180" s="151"/>
      <c r="AZ180" s="151"/>
      <c r="BA180" s="151"/>
      <c r="BB180" s="151"/>
      <c r="BC180" s="151"/>
      <c r="BD180" s="151"/>
      <c r="BE180" s="151"/>
      <c r="BF180" s="151"/>
      <c r="BG180" s="151"/>
      <c r="BH180" s="151"/>
      <c r="BI180" s="151"/>
      <c r="BJ180" s="151"/>
      <c r="BK180" s="151"/>
      <c r="BL180" s="151"/>
      <c r="BM180" s="151"/>
      <c r="BN180" s="151"/>
      <c r="BO180" s="151"/>
      <c r="BP180" s="151"/>
      <c r="BQ180" s="151"/>
      <c r="BR180" s="151"/>
      <c r="BS180" s="151"/>
      <c r="BT180" s="151"/>
      <c r="BU180" s="151"/>
      <c r="BV180" s="151"/>
      <c r="BW180" s="151"/>
      <c r="BX180" s="151"/>
      <c r="BY180" s="151"/>
      <c r="BZ180" s="151"/>
      <c r="CA180" s="151"/>
      <c r="CB180" s="151"/>
      <c r="CC180" s="151"/>
      <c r="CD180" s="151"/>
      <c r="CE180" s="151"/>
      <c r="CF180" s="151"/>
      <c r="CG180" s="151"/>
      <c r="CH180" s="151"/>
      <c r="CI180" s="151"/>
      <c r="CJ180" s="151"/>
      <c r="CK180" s="151"/>
      <c r="CL180" s="151"/>
      <c r="CM180" s="151"/>
      <c r="CN180" s="151"/>
      <c r="CO180" s="151"/>
      <c r="CP180" s="151"/>
      <c r="CQ180" s="151"/>
      <c r="CR180" s="151"/>
      <c r="CS180" s="151"/>
      <c r="CT180" s="151"/>
      <c r="CU180" s="151"/>
      <c r="CV180" s="151"/>
      <c r="CW180" s="151"/>
      <c r="CX180" s="151"/>
      <c r="CY180" s="151"/>
      <c r="CZ180" s="151"/>
      <c r="DA180" s="151"/>
      <c r="DB180" s="151"/>
    </row>
    <row r="181" spans="2:106" s="144" customFormat="1" x14ac:dyDescent="0.25">
      <c r="B181" s="117" t="s">
        <v>394</v>
      </c>
      <c r="C181" s="117"/>
      <c r="E181" s="118">
        <f>SUM(G181:DB181)</f>
        <v>33501.871365261046</v>
      </c>
      <c r="F181" s="118"/>
      <c r="G181" s="118">
        <f t="shared" ref="G181:AL181" si="26">SUM(G166:G172)+SUM(G175:G179)</f>
        <v>10705</v>
      </c>
      <c r="H181" s="118">
        <f t="shared" si="26"/>
        <v>305</v>
      </c>
      <c r="I181" s="118">
        <f t="shared" si="26"/>
        <v>305</v>
      </c>
      <c r="J181" s="118">
        <f t="shared" si="26"/>
        <v>305</v>
      </c>
      <c r="K181" s="118">
        <f t="shared" si="26"/>
        <v>305</v>
      </c>
      <c r="L181" s="118">
        <f t="shared" si="26"/>
        <v>305</v>
      </c>
      <c r="M181" s="118">
        <f t="shared" si="26"/>
        <v>305</v>
      </c>
      <c r="N181" s="118">
        <f t="shared" si="26"/>
        <v>305</v>
      </c>
      <c r="O181" s="118">
        <f t="shared" si="26"/>
        <v>305</v>
      </c>
      <c r="P181" s="118">
        <f t="shared" si="26"/>
        <v>305</v>
      </c>
      <c r="Q181" s="118">
        <f t="shared" si="26"/>
        <v>305</v>
      </c>
      <c r="R181" s="118">
        <f t="shared" si="26"/>
        <v>305</v>
      </c>
      <c r="S181" s="118">
        <f t="shared" si="26"/>
        <v>305</v>
      </c>
      <c r="T181" s="118">
        <f t="shared" si="26"/>
        <v>305</v>
      </c>
      <c r="U181" s="118">
        <f t="shared" si="26"/>
        <v>14256.871365261046</v>
      </c>
      <c r="V181" s="118">
        <f t="shared" si="26"/>
        <v>305</v>
      </c>
      <c r="W181" s="118">
        <f t="shared" si="26"/>
        <v>305</v>
      </c>
      <c r="X181" s="118">
        <f t="shared" si="26"/>
        <v>305</v>
      </c>
      <c r="Y181" s="118">
        <f t="shared" si="26"/>
        <v>305</v>
      </c>
      <c r="Z181" s="118">
        <f t="shared" si="26"/>
        <v>305</v>
      </c>
      <c r="AA181" s="118">
        <f t="shared" si="26"/>
        <v>305</v>
      </c>
      <c r="AB181" s="118">
        <f t="shared" si="26"/>
        <v>305</v>
      </c>
      <c r="AC181" s="118">
        <f t="shared" si="26"/>
        <v>305</v>
      </c>
      <c r="AD181" s="118">
        <f t="shared" si="26"/>
        <v>305</v>
      </c>
      <c r="AE181" s="118">
        <f t="shared" si="26"/>
        <v>305</v>
      </c>
      <c r="AF181" s="118">
        <f t="shared" si="26"/>
        <v>305</v>
      </c>
      <c r="AG181" s="118">
        <f t="shared" si="26"/>
        <v>305</v>
      </c>
      <c r="AH181" s="118">
        <f t="shared" si="26"/>
        <v>305</v>
      </c>
      <c r="AI181" s="118">
        <f t="shared" si="26"/>
        <v>305</v>
      </c>
      <c r="AJ181" s="118">
        <f t="shared" si="26"/>
        <v>305</v>
      </c>
      <c r="AK181" s="118">
        <f t="shared" si="26"/>
        <v>0</v>
      </c>
      <c r="AL181" s="118">
        <f t="shared" si="26"/>
        <v>0</v>
      </c>
      <c r="AM181" s="118">
        <f t="shared" ref="AM181:BR181" si="27">SUM(AM166:AM172)+SUM(AM175:AM179)</f>
        <v>0</v>
      </c>
      <c r="AN181" s="118">
        <f t="shared" si="27"/>
        <v>0</v>
      </c>
      <c r="AO181" s="118">
        <f t="shared" si="27"/>
        <v>0</v>
      </c>
      <c r="AP181" s="118">
        <f t="shared" si="27"/>
        <v>0</v>
      </c>
      <c r="AQ181" s="118">
        <f t="shared" si="27"/>
        <v>0</v>
      </c>
      <c r="AR181" s="118">
        <f t="shared" si="27"/>
        <v>0</v>
      </c>
      <c r="AS181" s="118">
        <f t="shared" si="27"/>
        <v>0</v>
      </c>
      <c r="AT181" s="118">
        <f t="shared" si="27"/>
        <v>0</v>
      </c>
      <c r="AU181" s="118">
        <f t="shared" si="27"/>
        <v>0</v>
      </c>
      <c r="AV181" s="118">
        <f t="shared" si="27"/>
        <v>0</v>
      </c>
      <c r="AW181" s="118">
        <f t="shared" si="27"/>
        <v>0</v>
      </c>
      <c r="AX181" s="118">
        <f t="shared" si="27"/>
        <v>0</v>
      </c>
      <c r="AY181" s="118">
        <f t="shared" si="27"/>
        <v>0</v>
      </c>
      <c r="AZ181" s="118">
        <f t="shared" si="27"/>
        <v>0</v>
      </c>
      <c r="BA181" s="118">
        <f t="shared" si="27"/>
        <v>0</v>
      </c>
      <c r="BB181" s="118">
        <f t="shared" si="27"/>
        <v>0</v>
      </c>
      <c r="BC181" s="118">
        <f t="shared" si="27"/>
        <v>0</v>
      </c>
      <c r="BD181" s="118">
        <f t="shared" si="27"/>
        <v>0</v>
      </c>
      <c r="BE181" s="118">
        <f t="shared" si="27"/>
        <v>0</v>
      </c>
      <c r="BF181" s="118">
        <f t="shared" si="27"/>
        <v>0</v>
      </c>
      <c r="BG181" s="118">
        <f t="shared" si="27"/>
        <v>0</v>
      </c>
      <c r="BH181" s="118">
        <f t="shared" si="27"/>
        <v>0</v>
      </c>
      <c r="BI181" s="118">
        <f t="shared" si="27"/>
        <v>0</v>
      </c>
      <c r="BJ181" s="118">
        <f t="shared" si="27"/>
        <v>0</v>
      </c>
      <c r="BK181" s="118">
        <f t="shared" si="27"/>
        <v>0</v>
      </c>
      <c r="BL181" s="118">
        <f t="shared" si="27"/>
        <v>0</v>
      </c>
      <c r="BM181" s="118">
        <f t="shared" si="27"/>
        <v>0</v>
      </c>
      <c r="BN181" s="118">
        <f t="shared" si="27"/>
        <v>0</v>
      </c>
      <c r="BO181" s="118">
        <f t="shared" si="27"/>
        <v>0</v>
      </c>
      <c r="BP181" s="118">
        <f t="shared" si="27"/>
        <v>0</v>
      </c>
      <c r="BQ181" s="118">
        <f t="shared" si="27"/>
        <v>0</v>
      </c>
      <c r="BR181" s="118">
        <f t="shared" si="27"/>
        <v>0</v>
      </c>
      <c r="BS181" s="118">
        <f t="shared" ref="BS181:DB181" si="28">SUM(BS166:BS172)+SUM(BS175:BS179)</f>
        <v>0</v>
      </c>
      <c r="BT181" s="118">
        <f t="shared" si="28"/>
        <v>0</v>
      </c>
      <c r="BU181" s="118">
        <f t="shared" si="28"/>
        <v>0</v>
      </c>
      <c r="BV181" s="118">
        <f t="shared" si="28"/>
        <v>0</v>
      </c>
      <c r="BW181" s="118">
        <f t="shared" si="28"/>
        <v>0</v>
      </c>
      <c r="BX181" s="118">
        <f t="shared" si="28"/>
        <v>0</v>
      </c>
      <c r="BY181" s="118">
        <f t="shared" si="28"/>
        <v>0</v>
      </c>
      <c r="BZ181" s="118">
        <f t="shared" si="28"/>
        <v>0</v>
      </c>
      <c r="CA181" s="118">
        <f t="shared" si="28"/>
        <v>0</v>
      </c>
      <c r="CB181" s="118">
        <f t="shared" si="28"/>
        <v>0</v>
      </c>
      <c r="CC181" s="118">
        <f t="shared" si="28"/>
        <v>0</v>
      </c>
      <c r="CD181" s="118">
        <f t="shared" si="28"/>
        <v>0</v>
      </c>
      <c r="CE181" s="118">
        <f t="shared" si="28"/>
        <v>0</v>
      </c>
      <c r="CF181" s="118">
        <f t="shared" si="28"/>
        <v>0</v>
      </c>
      <c r="CG181" s="118">
        <f t="shared" si="28"/>
        <v>0</v>
      </c>
      <c r="CH181" s="118">
        <f t="shared" si="28"/>
        <v>0</v>
      </c>
      <c r="CI181" s="118">
        <f t="shared" si="28"/>
        <v>0</v>
      </c>
      <c r="CJ181" s="118">
        <f t="shared" si="28"/>
        <v>0</v>
      </c>
      <c r="CK181" s="118">
        <f t="shared" si="28"/>
        <v>0</v>
      </c>
      <c r="CL181" s="118">
        <f t="shared" si="28"/>
        <v>0</v>
      </c>
      <c r="CM181" s="118">
        <f t="shared" si="28"/>
        <v>0</v>
      </c>
      <c r="CN181" s="118">
        <f t="shared" si="28"/>
        <v>0</v>
      </c>
      <c r="CO181" s="118">
        <f t="shared" si="28"/>
        <v>0</v>
      </c>
      <c r="CP181" s="118">
        <f t="shared" si="28"/>
        <v>0</v>
      </c>
      <c r="CQ181" s="118">
        <f t="shared" si="28"/>
        <v>0</v>
      </c>
      <c r="CR181" s="118">
        <f t="shared" si="28"/>
        <v>0</v>
      </c>
      <c r="CS181" s="118">
        <f t="shared" si="28"/>
        <v>0</v>
      </c>
      <c r="CT181" s="118">
        <f t="shared" si="28"/>
        <v>0</v>
      </c>
      <c r="CU181" s="118">
        <f t="shared" si="28"/>
        <v>0</v>
      </c>
      <c r="CV181" s="118">
        <f t="shared" si="28"/>
        <v>0</v>
      </c>
      <c r="CW181" s="118">
        <f t="shared" si="28"/>
        <v>0</v>
      </c>
      <c r="CX181" s="118">
        <f t="shared" si="28"/>
        <v>0</v>
      </c>
      <c r="CY181" s="118">
        <f t="shared" si="28"/>
        <v>0</v>
      </c>
      <c r="CZ181" s="118">
        <f t="shared" si="28"/>
        <v>0</v>
      </c>
      <c r="DA181" s="118">
        <f t="shared" si="28"/>
        <v>0</v>
      </c>
      <c r="DB181" s="118">
        <f t="shared" si="28"/>
        <v>0</v>
      </c>
    </row>
    <row r="182" spans="2:106" x14ac:dyDescent="0.25">
      <c r="B182" s="140"/>
      <c r="C182" s="140"/>
      <c r="E182" s="141"/>
      <c r="F182" s="14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151"/>
      <c r="AE182" s="151"/>
      <c r="AF182" s="151"/>
      <c r="AG182" s="151"/>
      <c r="AH182" s="151"/>
      <c r="AI182" s="151"/>
      <c r="AJ182" s="151"/>
      <c r="AK182" s="151"/>
      <c r="AL182" s="151"/>
      <c r="AM182" s="151"/>
      <c r="AN182" s="151"/>
      <c r="AO182" s="151"/>
      <c r="AP182" s="151"/>
      <c r="AQ182" s="151"/>
      <c r="AR182" s="151"/>
      <c r="AS182" s="151"/>
      <c r="AT182" s="151"/>
      <c r="AU182" s="151"/>
      <c r="AV182" s="151"/>
      <c r="AW182" s="151"/>
      <c r="AX182" s="151"/>
      <c r="AY182" s="151"/>
      <c r="AZ182" s="151"/>
      <c r="BA182" s="151"/>
      <c r="BB182" s="151"/>
      <c r="BC182" s="151"/>
      <c r="BD182" s="151"/>
      <c r="BE182" s="151"/>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row>
    <row r="183" spans="2:106" x14ac:dyDescent="0.25">
      <c r="B183" s="117" t="s">
        <v>378</v>
      </c>
      <c r="C183" s="117"/>
      <c r="E183" s="119">
        <f>NPV(E184,G181:DB181)</f>
        <v>23985.624159393989</v>
      </c>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c r="AC183" s="153"/>
      <c r="AD183" s="153"/>
      <c r="AE183" s="153"/>
      <c r="AF183" s="153"/>
      <c r="AG183" s="153"/>
      <c r="AH183" s="153"/>
      <c r="AI183" s="153"/>
      <c r="AJ183" s="153"/>
    </row>
    <row r="184" spans="2:106" x14ac:dyDescent="0.25">
      <c r="B184" s="140" t="s">
        <v>379</v>
      </c>
      <c r="C184" s="140"/>
      <c r="E184" s="152">
        <f>E14</f>
        <v>3.5000000000000003E-2</v>
      </c>
      <c r="F184" s="141"/>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c r="AC184" s="153"/>
      <c r="AD184" s="153"/>
      <c r="AE184" s="153"/>
      <c r="AF184" s="153"/>
      <c r="AG184" s="153"/>
      <c r="AH184" s="153"/>
      <c r="AI184" s="153"/>
      <c r="AJ184" s="153"/>
    </row>
    <row r="185" spans="2:106" x14ac:dyDescent="0.25">
      <c r="B185" s="140"/>
      <c r="C185" s="140"/>
      <c r="E185" s="152"/>
      <c r="F185" s="141"/>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row>
    <row r="186" spans="2:106" x14ac:dyDescent="0.25">
      <c r="B186" s="140"/>
      <c r="C186" s="140"/>
      <c r="E186" s="152"/>
      <c r="F186" s="141"/>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row>
    <row r="187" spans="2:106" x14ac:dyDescent="0.25">
      <c r="B187" s="112" t="s">
        <v>793</v>
      </c>
      <c r="C187" s="112"/>
      <c r="E187" s="113" t="s">
        <v>380</v>
      </c>
      <c r="F187" s="113"/>
      <c r="G187" s="114">
        <v>1</v>
      </c>
      <c r="H187" s="114">
        <v>2</v>
      </c>
      <c r="I187" s="114">
        <v>3</v>
      </c>
      <c r="J187" s="114">
        <v>4</v>
      </c>
      <c r="K187" s="114">
        <v>5</v>
      </c>
      <c r="L187" s="114">
        <v>6</v>
      </c>
      <c r="M187" s="114">
        <v>7</v>
      </c>
      <c r="N187" s="114">
        <v>8</v>
      </c>
      <c r="O187" s="114">
        <v>9</v>
      </c>
      <c r="P187" s="114">
        <v>10</v>
      </c>
      <c r="Q187" s="114">
        <v>11</v>
      </c>
      <c r="R187" s="114">
        <v>12</v>
      </c>
      <c r="S187" s="114">
        <v>13</v>
      </c>
      <c r="T187" s="114">
        <v>14</v>
      </c>
      <c r="U187" s="114">
        <v>15</v>
      </c>
      <c r="V187" s="114">
        <v>16</v>
      </c>
      <c r="W187" s="114">
        <v>17</v>
      </c>
      <c r="X187" s="114">
        <v>18</v>
      </c>
      <c r="Y187" s="114">
        <v>19</v>
      </c>
      <c r="Z187" s="114">
        <v>20</v>
      </c>
      <c r="AA187" s="114">
        <v>21</v>
      </c>
      <c r="AB187" s="114">
        <v>22</v>
      </c>
      <c r="AC187" s="114">
        <v>23</v>
      </c>
      <c r="AD187" s="114">
        <v>24</v>
      </c>
      <c r="AE187" s="114">
        <v>25</v>
      </c>
      <c r="AF187" s="114">
        <v>26</v>
      </c>
      <c r="AG187" s="114">
        <v>27</v>
      </c>
      <c r="AH187" s="114">
        <v>28</v>
      </c>
      <c r="AI187" s="114">
        <v>29</v>
      </c>
      <c r="AJ187" s="114">
        <v>30</v>
      </c>
      <c r="AK187" s="114">
        <v>31</v>
      </c>
      <c r="AL187" s="114">
        <v>32</v>
      </c>
      <c r="AM187" s="114">
        <v>33</v>
      </c>
      <c r="AN187" s="114">
        <v>34</v>
      </c>
      <c r="AO187" s="114">
        <v>35</v>
      </c>
      <c r="AP187" s="114">
        <v>36</v>
      </c>
      <c r="AQ187" s="114">
        <v>37</v>
      </c>
      <c r="AR187" s="114">
        <v>38</v>
      </c>
      <c r="AS187" s="114">
        <v>39</v>
      </c>
      <c r="AT187" s="114">
        <v>40</v>
      </c>
      <c r="AU187" s="114">
        <v>41</v>
      </c>
      <c r="AV187" s="114">
        <v>42</v>
      </c>
      <c r="AW187" s="114">
        <v>43</v>
      </c>
      <c r="AX187" s="114">
        <v>44</v>
      </c>
      <c r="AY187" s="114">
        <v>45</v>
      </c>
      <c r="AZ187" s="114">
        <v>46</v>
      </c>
      <c r="BA187" s="114">
        <v>47</v>
      </c>
      <c r="BB187" s="114">
        <v>48</v>
      </c>
      <c r="BC187" s="114">
        <v>49</v>
      </c>
      <c r="BD187" s="114">
        <v>50</v>
      </c>
      <c r="BE187" s="114">
        <v>51</v>
      </c>
      <c r="BF187" s="114">
        <v>52</v>
      </c>
      <c r="BG187" s="114">
        <v>53</v>
      </c>
      <c r="BH187" s="114">
        <v>54</v>
      </c>
      <c r="BI187" s="114">
        <v>55</v>
      </c>
      <c r="BJ187" s="114">
        <v>56</v>
      </c>
      <c r="BK187" s="114">
        <v>57</v>
      </c>
      <c r="BL187" s="114">
        <v>58</v>
      </c>
      <c r="BM187" s="114">
        <v>59</v>
      </c>
      <c r="BN187" s="114">
        <v>60</v>
      </c>
      <c r="BO187" s="114">
        <v>61</v>
      </c>
      <c r="BP187" s="114">
        <v>62</v>
      </c>
      <c r="BQ187" s="114">
        <v>63</v>
      </c>
      <c r="BR187" s="114">
        <v>64</v>
      </c>
      <c r="BS187" s="114">
        <v>65</v>
      </c>
      <c r="BT187" s="114">
        <v>66</v>
      </c>
      <c r="BU187" s="114">
        <v>67</v>
      </c>
      <c r="BV187" s="114">
        <v>68</v>
      </c>
      <c r="BW187" s="114">
        <v>69</v>
      </c>
      <c r="BX187" s="114">
        <v>70</v>
      </c>
      <c r="BY187" s="114">
        <v>71</v>
      </c>
      <c r="BZ187" s="114">
        <v>72</v>
      </c>
      <c r="CA187" s="114">
        <v>73</v>
      </c>
      <c r="CB187" s="114">
        <v>74</v>
      </c>
      <c r="CC187" s="114">
        <v>75</v>
      </c>
      <c r="CD187" s="114">
        <v>76</v>
      </c>
      <c r="CE187" s="114">
        <v>77</v>
      </c>
      <c r="CF187" s="114">
        <v>78</v>
      </c>
      <c r="CG187" s="114">
        <v>79</v>
      </c>
      <c r="CH187" s="114">
        <v>80</v>
      </c>
      <c r="CI187" s="114">
        <v>81</v>
      </c>
      <c r="CJ187" s="114">
        <v>82</v>
      </c>
      <c r="CK187" s="114">
        <v>83</v>
      </c>
      <c r="CL187" s="114">
        <v>84</v>
      </c>
      <c r="CM187" s="114">
        <v>85</v>
      </c>
      <c r="CN187" s="114">
        <v>86</v>
      </c>
      <c r="CO187" s="114">
        <v>87</v>
      </c>
      <c r="CP187" s="114">
        <v>88</v>
      </c>
      <c r="CQ187" s="114">
        <v>89</v>
      </c>
      <c r="CR187" s="114">
        <v>90</v>
      </c>
      <c r="CS187" s="114">
        <v>91</v>
      </c>
      <c r="CT187" s="114">
        <v>92</v>
      </c>
      <c r="CU187" s="114">
        <v>93</v>
      </c>
      <c r="CV187" s="114">
        <v>94</v>
      </c>
      <c r="CW187" s="114">
        <v>95</v>
      </c>
      <c r="CX187" s="114">
        <v>96</v>
      </c>
      <c r="CY187" s="114">
        <v>97</v>
      </c>
      <c r="CZ187" s="114">
        <v>98</v>
      </c>
      <c r="DA187" s="114">
        <v>99</v>
      </c>
      <c r="DB187" s="114">
        <v>100</v>
      </c>
    </row>
    <row r="188" spans="2:106" x14ac:dyDescent="0.25">
      <c r="B188" s="140"/>
      <c r="C188" s="140"/>
      <c r="E188" s="141"/>
      <c r="F188" s="141"/>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c r="AC188" s="153"/>
      <c r="AD188" s="153"/>
      <c r="AE188" s="153"/>
      <c r="AF188" s="153"/>
      <c r="AG188" s="153"/>
      <c r="AH188" s="153"/>
      <c r="AI188" s="153"/>
      <c r="AJ188" s="153"/>
    </row>
    <row r="189" spans="2:106" x14ac:dyDescent="0.25">
      <c r="B189" s="115" t="s">
        <v>402</v>
      </c>
      <c r="C189" s="115"/>
      <c r="E189" s="278">
        <f>SUM(E190:E194)</f>
        <v>5598.8940353581074</v>
      </c>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c r="BC189" s="116"/>
      <c r="BD189" s="116"/>
      <c r="BE189" s="116"/>
      <c r="BF189" s="116"/>
      <c r="BG189" s="116"/>
      <c r="BH189" s="116"/>
      <c r="BI189" s="116"/>
      <c r="BJ189" s="116"/>
      <c r="BK189" s="116"/>
      <c r="BL189" s="116"/>
      <c r="BM189" s="116"/>
      <c r="BN189" s="116"/>
      <c r="BO189" s="116"/>
      <c r="BP189" s="116"/>
      <c r="BQ189" s="116"/>
      <c r="BR189" s="116"/>
      <c r="BS189" s="116"/>
      <c r="BT189" s="116"/>
      <c r="BU189" s="116"/>
      <c r="BV189" s="116"/>
      <c r="BW189" s="116"/>
      <c r="BX189" s="116"/>
      <c r="BY189" s="116"/>
      <c r="BZ189" s="116"/>
      <c r="CA189" s="116"/>
      <c r="CB189" s="116"/>
      <c r="CC189" s="116"/>
      <c r="CD189" s="116"/>
      <c r="CE189" s="116"/>
      <c r="CF189" s="116"/>
      <c r="CG189" s="116"/>
      <c r="CH189" s="116"/>
      <c r="CI189" s="116"/>
      <c r="CJ189" s="116"/>
      <c r="CK189" s="116"/>
      <c r="CL189" s="116"/>
      <c r="CM189" s="116"/>
      <c r="CN189" s="116"/>
      <c r="CO189" s="116"/>
      <c r="CP189" s="116"/>
      <c r="CQ189" s="116"/>
      <c r="CR189" s="116"/>
      <c r="CS189" s="116"/>
      <c r="CT189" s="116"/>
      <c r="CU189" s="116"/>
      <c r="CV189" s="116"/>
      <c r="CW189" s="116"/>
      <c r="CX189" s="116"/>
      <c r="CY189" s="116"/>
      <c r="CZ189" s="116"/>
      <c r="DA189" s="116"/>
      <c r="DB189" s="116"/>
    </row>
    <row r="190" spans="2:106" x14ac:dyDescent="0.25">
      <c r="B190" s="149" t="s">
        <v>382</v>
      </c>
      <c r="C190" s="149"/>
      <c r="E190" s="150">
        <f>SUM(G190:DB190)</f>
        <v>102.86217088984171</v>
      </c>
      <c r="F190" s="141"/>
      <c r="G190" s="151">
        <f>IFERROR(IF(G163&gt;$E$54,0,_xlfn.IFS($E$59=Database!$B$609,0,$E$59=Database!$B$610,0,$E$59=Database!$B$611,0,$E$59=Database!$B$607,IF($E$56=0,0,$E$35*$E$56*((1+$E$56)^$E$54-(1+$E$56)^(G163-1))/((1+$E$56)^$E$54-1)),$E$59=Database!$B$608,$E$35*$E$55*((1+$E$55)^$E$54-(1+$E$55)^(G163-1))/((1+$E$55)^$E$54-1))),0)</f>
        <v>11.4</v>
      </c>
      <c r="H190" s="151">
        <f>IFERROR(IF(H163&gt;$E$54,0,_xlfn.IFS($E$59=Database!$B$609,0,$E$59=Database!$B$610,0,$E$59=Database!$B$611,0,$E$59=Database!$B$607,IF($E$56=0,0,$E$35*$E$56*((1+$E$56)^$E$54-(1+$E$56)^(H163-1))/((1+$E$56)^$E$54-1)),$E$59=Database!$B$608,$E$35*$E$55*((1+$E$55)^$E$54-(1+$E$55)^(H163-1))/((1+$E$55)^$E$54-1))),0)</f>
        <v>10.898923750618602</v>
      </c>
      <c r="I190" s="151">
        <f>IFERROR(IF(I163&gt;$E$54,0,_xlfn.IFS($E$59=Database!$B$609,0,$E$59=Database!$B$610,0,$E$59=Database!$B$611,0,$E$59=Database!$B$607,IF($E$56=0,0,$E$35*$E$56*((1+$E$56)^$E$54-(1+$E$56)^(I163-1))/((1+$E$56)^$E$54-1)),$E$59=Database!$B$608,$E$35*$E$55*((1+$E$55)^$E$54-(1+$E$55)^(I163-1))/((1+$E$55)^$E$54-1))),0)</f>
        <v>10.369286155022463</v>
      </c>
      <c r="J190" s="151">
        <f>IFERROR(IF(J163&gt;$E$54,0,_xlfn.IFS($E$59=Database!$B$609,0,$E$59=Database!$B$610,0,$E$59=Database!$B$611,0,$E$59=Database!$B$607,IF($E$56=0,0,$E$35*$E$56*((1+$E$56)^$E$54-(1+$E$56)^(J163-1))/((1+$E$56)^$E$54-1)),$E$59=Database!$B$608,$E$35*$E$55*((1+$E$55)^$E$54-(1+$E$55)^(J163-1))/((1+$E$55)^$E$54-1))),0)</f>
        <v>9.8094592164773466</v>
      </c>
      <c r="K190" s="151">
        <f>IFERROR(IF(K163&gt;$E$54,0,_xlfn.IFS($E$59=Database!$B$609,0,$E$59=Database!$B$610,0,$E$59=Database!$B$611,0,$E$59=Database!$B$607,IF($E$56=0,0,$E$35*$E$56*((1+$E$56)^$E$54-(1+$E$56)^(K163-1))/((1+$E$56)^$E$54-1)),$E$59=Database!$B$608,$E$35*$E$55*((1+$E$55)^$E$54-(1+$E$55)^(K163-1))/((1+$E$55)^$E$54-1))),0)</f>
        <v>9.2177221424351536</v>
      </c>
      <c r="L190" s="151">
        <f>IFERROR(IF(L163&gt;$E$54,0,_xlfn.IFS($E$59=Database!$B$609,0,$E$59=Database!$B$610,0,$E$59=Database!$B$611,0,$E$59=Database!$B$607,IF($E$56=0,0,$E$35*$E$56*((1+$E$56)^$E$54-(1+$E$56)^(L163-1))/((1+$E$56)^$E$54-1)),$E$59=Database!$B$608,$E$35*$E$55*((1+$E$55)^$E$54-(1+$E$55)^(L163-1))/((1+$E$55)^$E$54-1))),0)</f>
        <v>8.5922560551725589</v>
      </c>
      <c r="M190" s="151">
        <f>IFERROR(IF(M163&gt;$E$54,0,_xlfn.IFS($E$59=Database!$B$609,0,$E$59=Database!$B$610,0,$E$59=Database!$B$611,0,$E$59=Database!$B$607,IF($E$56=0,0,$E$35*$E$56*((1+$E$56)^$E$54-(1+$E$56)^(M163-1))/((1+$E$56)^$E$54-1)),$E$59=Database!$B$608,$E$35*$E$55*((1+$E$55)^$E$54-(1+$E$55)^(M163-1))/((1+$E$55)^$E$54-1))),0)</f>
        <v>7.9311384009359971</v>
      </c>
      <c r="N190" s="151">
        <f>IFERROR(IF(N163&gt;$E$54,0,_xlfn.IFS($E$59=Database!$B$609,0,$E$59=Database!$B$610,0,$E$59=Database!$B$611,0,$E$59=Database!$B$607,IF($E$56=0,0,$E$35*$E$56*((1+$E$56)^$E$54-(1+$E$56)^(N163-1))/((1+$E$56)^$E$54-1)),$E$59=Database!$B$608,$E$35*$E$55*((1+$E$55)^$E$54-(1+$E$55)^(N163-1))/((1+$E$55)^$E$54-1))),0)</f>
        <v>7.232337040407951</v>
      </c>
      <c r="O190" s="151">
        <f>IFERROR(IF(O163&gt;$E$54,0,_xlfn.IFS($E$59=Database!$B$609,0,$E$59=Database!$B$610,0,$E$59=Database!$B$611,0,$E$59=Database!$B$607,IF($E$56=0,0,$E$35*$E$56*((1+$E$56)^$E$54-(1+$E$56)^(O163-1))/((1+$E$56)^$E$54-1)),$E$59=Database!$B$608,$E$35*$E$55*((1+$E$55)^$E$54-(1+$E$55)^(O163-1))/((1+$E$55)^$E$54-1))),0)</f>
        <v>6.493704002329804</v>
      </c>
      <c r="P190" s="151">
        <f>IFERROR(IF(P163&gt;$E$54,0,_xlfn.IFS($E$59=Database!$B$609,0,$E$59=Database!$B$610,0,$E$59=Database!$B$611,0,$E$59=Database!$B$607,IF($E$56=0,0,$E$35*$E$56*((1+$E$56)^$E$54-(1+$E$56)^(P163-1))/((1+$E$56)^$E$54-1)),$E$59=Database!$B$608,$E$35*$E$55*((1+$E$55)^$E$54-(1+$E$55)^(P163-1))/((1+$E$55)^$E$54-1))),0)</f>
        <v>5.7129688810812045</v>
      </c>
      <c r="Q190" s="151">
        <f>IFERROR(IF(Q163&gt;$E$54,0,_xlfn.IFS($E$59=Database!$B$609,0,$E$59=Database!$B$610,0,$E$59=Database!$B$611,0,$E$59=Database!$B$607,IF($E$56=0,0,$E$35*$E$56*((1+$E$56)^$E$54-(1+$E$56)^(Q163-1))/((1+$E$56)^$E$54-1)),$E$59=Database!$B$608,$E$35*$E$55*((1+$E$55)^$E$54-(1+$E$55)^(Q163-1))/((1+$E$55)^$E$54-1))),0)</f>
        <v>4.8877318579214339</v>
      </c>
      <c r="R190" s="151">
        <f>IFERROR(IF(R163&gt;$E$54,0,_xlfn.IFS($E$59=Database!$B$609,0,$E$59=Database!$B$610,0,$E$59=Database!$B$611,0,$E$59=Database!$B$607,IF($E$56=0,0,$E$35*$E$56*((1+$E$56)^$E$54-(1+$E$56)^(R163-1))/((1+$E$56)^$E$54-1)),$E$59=Database!$B$608,$E$35*$E$55*((1+$E$55)^$E$54-(1+$E$55)^(R163-1))/((1+$E$55)^$E$54-1))),0)</f>
        <v>4.0154563244415584</v>
      </c>
      <c r="S190" s="151">
        <f>IFERROR(IF(S163&gt;$E$54,0,_xlfn.IFS($E$59=Database!$B$609,0,$E$59=Database!$B$610,0,$E$59=Database!$B$611,0,$E$59=Database!$B$607,IF($E$56=0,0,$E$35*$E$56*((1+$E$56)^$E$54-(1+$E$56)^(S163-1))/((1+$E$56)^$E$54-1)),$E$59=Database!$B$608,$E$35*$E$55*((1+$E$55)^$E$54-(1+$E$55)^(S163-1))/((1+$E$55)^$E$54-1))),0)</f>
        <v>3.0934610855533275</v>
      </c>
      <c r="T190" s="151">
        <f>IFERROR(IF(T163&gt;$E$54,0,_xlfn.IFS($E$59=Database!$B$609,0,$E$59=Database!$B$610,0,$E$59=Database!$B$611,0,$E$59=Database!$B$607,IF($E$56=0,0,$E$35*$E$56*((1+$E$56)^$E$54-(1+$E$56)^(T163-1))/((1+$E$56)^$E$54-1)),$E$59=Database!$B$608,$E$35*$E$55*((1+$E$55)^$E$54-(1+$E$55)^(T163-1))/((1+$E$55)^$E$54-1))),0)</f>
        <v>2.1189121180484682</v>
      </c>
      <c r="U190" s="151">
        <f>IFERROR(IF(U163&gt;$E$54,0,_xlfn.IFS($E$59=Database!$B$609,0,$E$59=Database!$B$610,0,$E$59=Database!$B$611,0,$E$59=Database!$B$607,IF($E$56=0,0,$E$35*$E$56*((1+$E$56)^$E$54-(1+$E$56)^(U163-1))/((1+$E$56)^$E$54-1)),$E$59=Database!$B$608,$E$35*$E$55*((1+$E$55)^$E$54-(1+$E$55)^(U163-1))/((1+$E$55)^$E$54-1))),0)</f>
        <v>1.0888138593958332</v>
      </c>
      <c r="V190" s="151">
        <f>IFERROR(IF(V163&gt;$E$54,0,_xlfn.IFS($E$59=Database!$B$609,0,$E$59=Database!$B$610,0,$E$59=Database!$B$611,0,$E$59=Database!$B$607,IF($E$56=0,0,$E$35*$E$56*((1+$E$56)^$E$54-(1+$E$56)^(V163-1))/((1+$E$56)^$E$54-1)),$E$59=Database!$B$608,$E$35*$E$55*((1+$E$55)^$E$54-(1+$E$55)^(V163-1))/((1+$E$55)^$E$54-1))),0)</f>
        <v>0</v>
      </c>
      <c r="W190" s="151">
        <f>IFERROR(IF(W163&gt;$E$54,0,_xlfn.IFS($E$59=Database!$B$609,0,$E$59=Database!$B$610,0,$E$59=Database!$B$611,0,$E$59=Database!$B$607,IF($E$56=0,0,$E$35*$E$56*((1+$E$56)^$E$54-(1+$E$56)^(W163-1))/((1+$E$56)^$E$54-1)),$E$59=Database!$B$608,$E$35*$E$55*((1+$E$55)^$E$54-(1+$E$55)^(W163-1))/((1+$E$55)^$E$54-1))),0)</f>
        <v>0</v>
      </c>
      <c r="X190" s="151">
        <f>IFERROR(IF(X163&gt;$E$54,0,_xlfn.IFS($E$59=Database!$B$609,0,$E$59=Database!$B$610,0,$E$59=Database!$B$611,0,$E$59=Database!$B$607,IF($E$56=0,0,$E$35*$E$56*((1+$E$56)^$E$54-(1+$E$56)^(X163-1))/((1+$E$56)^$E$54-1)),$E$59=Database!$B$608,$E$35*$E$55*((1+$E$55)^$E$54-(1+$E$55)^(X163-1))/((1+$E$55)^$E$54-1))),0)</f>
        <v>0</v>
      </c>
      <c r="Y190" s="151">
        <f>IFERROR(IF(Y163&gt;$E$54,0,_xlfn.IFS($E$59=Database!$B$609,0,$E$59=Database!$B$610,0,$E$59=Database!$B$611,0,$E$59=Database!$B$607,IF($E$56=0,0,$E$35*$E$56*((1+$E$56)^$E$54-(1+$E$56)^(Y163-1))/((1+$E$56)^$E$54-1)),$E$59=Database!$B$608,$E$35*$E$55*((1+$E$55)^$E$54-(1+$E$55)^(Y163-1))/((1+$E$55)^$E$54-1))),0)</f>
        <v>0</v>
      </c>
      <c r="Z190" s="151">
        <f>IFERROR(IF(Z163&gt;$E$54,0,_xlfn.IFS($E$59=Database!$B$609,0,$E$59=Database!$B$610,0,$E$59=Database!$B$611,0,$E$59=Database!$B$607,IF($E$56=0,0,$E$35*$E$56*((1+$E$56)^$E$54-(1+$E$56)^(Z163-1))/((1+$E$56)^$E$54-1)),$E$59=Database!$B$608,$E$35*$E$55*((1+$E$55)^$E$54-(1+$E$55)^(Z163-1))/((1+$E$55)^$E$54-1))),0)</f>
        <v>0</v>
      </c>
      <c r="AA190" s="151">
        <f>IFERROR(IF(AA163&gt;$E$54,0,_xlfn.IFS($E$59=Database!$B$609,0,$E$59=Database!$B$610,0,$E$59=Database!$B$611,0,$E$59=Database!$B$607,IF($E$56=0,0,$E$35*$E$56*((1+$E$56)^$E$54-(1+$E$56)^(AA163-1))/((1+$E$56)^$E$54-1)),$E$59=Database!$B$608,$E$35*$E$55*((1+$E$55)^$E$54-(1+$E$55)^(AA163-1))/((1+$E$55)^$E$54-1))),0)</f>
        <v>0</v>
      </c>
      <c r="AB190" s="151">
        <f>IFERROR(IF(AB163&gt;$E$54,0,_xlfn.IFS($E$59=Database!$B$609,0,$E$59=Database!$B$610,0,$E$59=Database!$B$611,0,$E$59=Database!$B$607,IF($E$56=0,0,$E$35*$E$56*((1+$E$56)^$E$54-(1+$E$56)^(AB163-1))/((1+$E$56)^$E$54-1)),$E$59=Database!$B$608,$E$35*$E$55*((1+$E$55)^$E$54-(1+$E$55)^(AB163-1))/((1+$E$55)^$E$54-1))),0)</f>
        <v>0</v>
      </c>
      <c r="AC190" s="151">
        <f>IFERROR(IF(AC163&gt;$E$54,0,_xlfn.IFS($E$59=Database!$B$609,0,$E$59=Database!$B$610,0,$E$59=Database!$B$611,0,$E$59=Database!$B$607,IF($E$56=0,0,$E$35*$E$56*((1+$E$56)^$E$54-(1+$E$56)^(AC163-1))/((1+$E$56)^$E$54-1)),$E$59=Database!$B$608,$E$35*$E$55*((1+$E$55)^$E$54-(1+$E$55)^(AC163-1))/((1+$E$55)^$E$54-1))),0)</f>
        <v>0</v>
      </c>
      <c r="AD190" s="151">
        <f>IFERROR(IF(AD163&gt;$E$54,0,_xlfn.IFS($E$59=Database!$B$609,0,$E$59=Database!$B$610,0,$E$59=Database!$B$611,0,$E$59=Database!$B$607,IF($E$56=0,0,$E$35*$E$56*((1+$E$56)^$E$54-(1+$E$56)^(AD163-1))/((1+$E$56)^$E$54-1)),$E$59=Database!$B$608,$E$35*$E$55*((1+$E$55)^$E$54-(1+$E$55)^(AD163-1))/((1+$E$55)^$E$54-1))),0)</f>
        <v>0</v>
      </c>
      <c r="AE190" s="151">
        <f>IFERROR(IF(AE163&gt;$E$54,0,_xlfn.IFS($E$59=Database!$B$609,0,$E$59=Database!$B$610,0,$E$59=Database!$B$611,0,$E$59=Database!$B$607,IF($E$56=0,0,$E$35*$E$56*((1+$E$56)^$E$54-(1+$E$56)^(AE163-1))/((1+$E$56)^$E$54-1)),$E$59=Database!$B$608,$E$35*$E$55*((1+$E$55)^$E$54-(1+$E$55)^(AE163-1))/((1+$E$55)^$E$54-1))),0)</f>
        <v>0</v>
      </c>
      <c r="AF190" s="151">
        <f>IFERROR(IF(AF163&gt;$E$54,0,_xlfn.IFS($E$59=Database!$B$609,0,$E$59=Database!$B$610,0,$E$59=Database!$B$611,0,$E$59=Database!$B$607,IF($E$56=0,0,$E$35*$E$56*((1+$E$56)^$E$54-(1+$E$56)^(AF163-1))/((1+$E$56)^$E$54-1)),$E$59=Database!$B$608,$E$35*$E$55*((1+$E$55)^$E$54-(1+$E$55)^(AF163-1))/((1+$E$55)^$E$54-1))),0)</f>
        <v>0</v>
      </c>
      <c r="AG190" s="151">
        <f>IFERROR(IF(AG163&gt;$E$54,0,_xlfn.IFS($E$59=Database!$B$609,0,$E$59=Database!$B$610,0,$E$59=Database!$B$611,0,$E$59=Database!$B$607,IF($E$56=0,0,$E$35*$E$56*((1+$E$56)^$E$54-(1+$E$56)^(AG163-1))/((1+$E$56)^$E$54-1)),$E$59=Database!$B$608,$E$35*$E$55*((1+$E$55)^$E$54-(1+$E$55)^(AG163-1))/((1+$E$55)^$E$54-1))),0)</f>
        <v>0</v>
      </c>
      <c r="AH190" s="151">
        <f>IFERROR(IF(AH163&gt;$E$54,0,_xlfn.IFS($E$59=Database!$B$609,0,$E$59=Database!$B$610,0,$E$59=Database!$B$611,0,$E$59=Database!$B$607,IF($E$56=0,0,$E$35*$E$56*((1+$E$56)^$E$54-(1+$E$56)^(AH163-1))/((1+$E$56)^$E$54-1)),$E$59=Database!$B$608,$E$35*$E$55*((1+$E$55)^$E$54-(1+$E$55)^(AH163-1))/((1+$E$55)^$E$54-1))),0)</f>
        <v>0</v>
      </c>
      <c r="AI190" s="151">
        <f>IFERROR(IF(AI163&gt;$E$54,0,_xlfn.IFS($E$59=Database!$B$609,0,$E$59=Database!$B$610,0,$E$59=Database!$B$611,0,$E$59=Database!$B$607,IF($E$56=0,0,$E$35*$E$56*((1+$E$56)^$E$54-(1+$E$56)^(AI163-1))/((1+$E$56)^$E$54-1)),$E$59=Database!$B$608,$E$35*$E$55*((1+$E$55)^$E$54-(1+$E$55)^(AI163-1))/((1+$E$55)^$E$54-1))),0)</f>
        <v>0</v>
      </c>
      <c r="AJ190" s="151">
        <f>IFERROR(IF(AJ163&gt;$E$54,0,_xlfn.IFS($E$59=Database!$B$609,0,$E$59=Database!$B$610,0,$E$59=Database!$B$611,0,$E$59=Database!$B$607,IF($E$56=0,0,$E$35*$E$56*((1+$E$56)^$E$54-(1+$E$56)^(AJ163-1))/((1+$E$56)^$E$54-1)),$E$59=Database!$B$608,$E$35*$E$55*((1+$E$55)^$E$54-(1+$E$55)^(AJ163-1))/((1+$E$55)^$E$54-1))),0)</f>
        <v>0</v>
      </c>
      <c r="AK190" s="151">
        <f>IFERROR(IF(AK163&gt;$E$54,0,_xlfn.IFS($E$59=Database!$B$609,0,$E$59=Database!$B$610,0,$E$59=Database!$B$611,0,$E$59=Database!$B$607,IF($E$56=0,0,$E$35*$E$56*((1+$E$56)^$E$54-(1+$E$56)^(AK163-1))/((1+$E$56)^$E$54-1)),$E$59=Database!$B$608,$E$35*$E$55*((1+$E$55)^$E$54-(1+$E$55)^(AK163-1))/((1+$E$55)^$E$54-1))),0)</f>
        <v>0</v>
      </c>
      <c r="AL190" s="151">
        <f>IFERROR(IF(AL163&gt;$E$54,0,_xlfn.IFS($E$59=Database!$B$609,0,$E$59=Database!$B$610,0,$E$59=Database!$B$611,0,$E$59=Database!$B$607,IF($E$56=0,0,$E$35*$E$56*((1+$E$56)^$E$54-(1+$E$56)^(AL163-1))/((1+$E$56)^$E$54-1)),$E$59=Database!$B$608,$E$35*$E$55*((1+$E$55)^$E$54-(1+$E$55)^(AL163-1))/((1+$E$55)^$E$54-1))),0)</f>
        <v>0</v>
      </c>
      <c r="AM190" s="151">
        <f>IFERROR(IF(AM163&gt;$E$54,0,_xlfn.IFS($E$59=Database!$B$609,0,$E$59=Database!$B$610,0,$E$59=Database!$B$611,0,$E$59=Database!$B$607,IF($E$56=0,0,$E$35*$E$56*((1+$E$56)^$E$54-(1+$E$56)^(AM163-1))/((1+$E$56)^$E$54-1)),$E$59=Database!$B$608,$E$35*$E$55*((1+$E$55)^$E$54-(1+$E$55)^(AM163-1))/((1+$E$55)^$E$54-1))),0)</f>
        <v>0</v>
      </c>
      <c r="AN190" s="151">
        <f>IFERROR(IF(AN163&gt;$E$54,0,_xlfn.IFS($E$59=Database!$B$609,0,$E$59=Database!$B$610,0,$E$59=Database!$B$611,0,$E$59=Database!$B$607,IF($E$56=0,0,$E$35*$E$56*((1+$E$56)^$E$54-(1+$E$56)^(AN163-1))/((1+$E$56)^$E$54-1)),$E$59=Database!$B$608,$E$35*$E$55*((1+$E$55)^$E$54-(1+$E$55)^(AN163-1))/((1+$E$55)^$E$54-1))),0)</f>
        <v>0</v>
      </c>
      <c r="AO190" s="151">
        <f>IFERROR(IF(AO163&gt;$E$54,0,_xlfn.IFS($E$59=Database!$B$609,0,$E$59=Database!$B$610,0,$E$59=Database!$B$611,0,$E$59=Database!$B$607,IF($E$56=0,0,$E$35*$E$56*((1+$E$56)^$E$54-(1+$E$56)^(AO163-1))/((1+$E$56)^$E$54-1)),$E$59=Database!$B$608,$E$35*$E$55*((1+$E$55)^$E$54-(1+$E$55)^(AO163-1))/((1+$E$55)^$E$54-1))),0)</f>
        <v>0</v>
      </c>
      <c r="AP190" s="151">
        <f>IFERROR(IF(AP163&gt;$E$54,0,_xlfn.IFS($E$59=Database!$B$609,0,$E$59=Database!$B$610,0,$E$59=Database!$B$611,0,$E$59=Database!$B$607,IF($E$56=0,0,$E$35*$E$56*((1+$E$56)^$E$54-(1+$E$56)^(AP163-1))/((1+$E$56)^$E$54-1)),$E$59=Database!$B$608,$E$35*$E$55*((1+$E$55)^$E$54-(1+$E$55)^(AP163-1))/((1+$E$55)^$E$54-1))),0)</f>
        <v>0</v>
      </c>
      <c r="AQ190" s="151">
        <f>IFERROR(IF(AQ163&gt;$E$54,0,_xlfn.IFS($E$59=Database!$B$609,0,$E$59=Database!$B$610,0,$E$59=Database!$B$611,0,$E$59=Database!$B$607,IF($E$56=0,0,$E$35*$E$56*((1+$E$56)^$E$54-(1+$E$56)^(AQ163-1))/((1+$E$56)^$E$54-1)),$E$59=Database!$B$608,$E$35*$E$55*((1+$E$55)^$E$54-(1+$E$55)^(AQ163-1))/((1+$E$55)^$E$54-1))),0)</f>
        <v>0</v>
      </c>
      <c r="AR190" s="151">
        <f>IFERROR(IF(AR163&gt;$E$54,0,_xlfn.IFS($E$59=Database!$B$609,0,$E$59=Database!$B$610,0,$E$59=Database!$B$611,0,$E$59=Database!$B$607,IF($E$56=0,0,$E$35*$E$56*((1+$E$56)^$E$54-(1+$E$56)^(AR163-1))/((1+$E$56)^$E$54-1)),$E$59=Database!$B$608,$E$35*$E$55*((1+$E$55)^$E$54-(1+$E$55)^(AR163-1))/((1+$E$55)^$E$54-1))),0)</f>
        <v>0</v>
      </c>
      <c r="AS190" s="151">
        <f>IFERROR(IF(AS163&gt;$E$54,0,_xlfn.IFS($E$59=Database!$B$609,0,$E$59=Database!$B$610,0,$E$59=Database!$B$611,0,$E$59=Database!$B$607,IF($E$56=0,0,$E$35*$E$56*((1+$E$56)^$E$54-(1+$E$56)^(AS163-1))/((1+$E$56)^$E$54-1)),$E$59=Database!$B$608,$E$35*$E$55*((1+$E$55)^$E$54-(1+$E$55)^(AS163-1))/((1+$E$55)^$E$54-1))),0)</f>
        <v>0</v>
      </c>
      <c r="AT190" s="151">
        <f>IFERROR(IF(AT163&gt;$E$54,0,_xlfn.IFS($E$59=Database!$B$609,0,$E$59=Database!$B$610,0,$E$59=Database!$B$611,0,$E$59=Database!$B$607,IF($E$56=0,0,$E$35*$E$56*((1+$E$56)^$E$54-(1+$E$56)^(AT163-1))/((1+$E$56)^$E$54-1)),$E$59=Database!$B$608,$E$35*$E$55*((1+$E$55)^$E$54-(1+$E$55)^(AT163-1))/((1+$E$55)^$E$54-1))),0)</f>
        <v>0</v>
      </c>
      <c r="AU190" s="151">
        <f>IFERROR(IF(AU163&gt;$E$54,0,_xlfn.IFS($E$59=Database!$B$609,0,$E$59=Database!$B$610,0,$E$59=Database!$B$611,0,$E$59=Database!$B$607,IF($E$56=0,0,$E$35*$E$56*((1+$E$56)^$E$54-(1+$E$56)^(AU163-1))/((1+$E$56)^$E$54-1)),$E$59=Database!$B$608,$E$35*$E$55*((1+$E$55)^$E$54-(1+$E$55)^(AU163-1))/((1+$E$55)^$E$54-1))),0)</f>
        <v>0</v>
      </c>
      <c r="AV190" s="151">
        <f>IFERROR(IF(AV163&gt;$E$54,0,_xlfn.IFS($E$59=Database!$B$609,0,$E$59=Database!$B$610,0,$E$59=Database!$B$611,0,$E$59=Database!$B$607,IF($E$56=0,0,$E$35*$E$56*((1+$E$56)^$E$54-(1+$E$56)^(AV163-1))/((1+$E$56)^$E$54-1)),$E$59=Database!$B$608,$E$35*$E$55*((1+$E$55)^$E$54-(1+$E$55)^(AV163-1))/((1+$E$55)^$E$54-1))),0)</f>
        <v>0</v>
      </c>
      <c r="AW190" s="151">
        <f>IFERROR(IF(AW163&gt;$E$54,0,_xlfn.IFS($E$59=Database!$B$609,0,$E$59=Database!$B$610,0,$E$59=Database!$B$611,0,$E$59=Database!$B$607,IF($E$56=0,0,$E$35*$E$56*((1+$E$56)^$E$54-(1+$E$56)^(AW163-1))/((1+$E$56)^$E$54-1)),$E$59=Database!$B$608,$E$35*$E$55*((1+$E$55)^$E$54-(1+$E$55)^(AW163-1))/((1+$E$55)^$E$54-1))),0)</f>
        <v>0</v>
      </c>
      <c r="AX190" s="151">
        <f>IFERROR(IF(AX163&gt;$E$54,0,_xlfn.IFS($E$59=Database!$B$609,0,$E$59=Database!$B$610,0,$E$59=Database!$B$611,0,$E$59=Database!$B$607,IF($E$56=0,0,$E$35*$E$56*((1+$E$56)^$E$54-(1+$E$56)^(AX163-1))/((1+$E$56)^$E$54-1)),$E$59=Database!$B$608,$E$35*$E$55*((1+$E$55)^$E$54-(1+$E$55)^(AX163-1))/((1+$E$55)^$E$54-1))),0)</f>
        <v>0</v>
      </c>
      <c r="AY190" s="151">
        <f>IFERROR(IF(AY163&gt;$E$54,0,_xlfn.IFS($E$59=Database!$B$609,0,$E$59=Database!$B$610,0,$E$59=Database!$B$611,0,$E$59=Database!$B$607,IF($E$56=0,0,$E$35*$E$56*((1+$E$56)^$E$54-(1+$E$56)^(AY163-1))/((1+$E$56)^$E$54-1)),$E$59=Database!$B$608,$E$35*$E$55*((1+$E$55)^$E$54-(1+$E$55)^(AY163-1))/((1+$E$55)^$E$54-1))),0)</f>
        <v>0</v>
      </c>
      <c r="AZ190" s="151">
        <f>IFERROR(IF(AZ163&gt;$E$54,0,_xlfn.IFS($E$59=Database!$B$609,0,$E$59=Database!$B$610,0,$E$59=Database!$B$611,0,$E$59=Database!$B$607,IF($E$56=0,0,$E$35*$E$56*((1+$E$56)^$E$54-(1+$E$56)^(AZ163-1))/((1+$E$56)^$E$54-1)),$E$59=Database!$B$608,$E$35*$E$55*((1+$E$55)^$E$54-(1+$E$55)^(AZ163-1))/((1+$E$55)^$E$54-1))),0)</f>
        <v>0</v>
      </c>
      <c r="BA190" s="151">
        <f>IFERROR(IF(BA163&gt;$E$54,0,_xlfn.IFS($E$59=Database!$B$609,0,$E$59=Database!$B$610,0,$E$59=Database!$B$611,0,$E$59=Database!$B$607,IF($E$56=0,0,$E$35*$E$56*((1+$E$56)^$E$54-(1+$E$56)^(BA163-1))/((1+$E$56)^$E$54-1)),$E$59=Database!$B$608,$E$35*$E$55*((1+$E$55)^$E$54-(1+$E$55)^(BA163-1))/((1+$E$55)^$E$54-1))),0)</f>
        <v>0</v>
      </c>
      <c r="BB190" s="151">
        <f>IFERROR(IF(BB163&gt;$E$54,0,_xlfn.IFS($E$59=Database!$B$609,0,$E$59=Database!$B$610,0,$E$59=Database!$B$611,0,$E$59=Database!$B$607,IF($E$56=0,0,$E$35*$E$56*((1+$E$56)^$E$54-(1+$E$56)^(BB163-1))/((1+$E$56)^$E$54-1)),$E$59=Database!$B$608,$E$35*$E$55*((1+$E$55)^$E$54-(1+$E$55)^(BB163-1))/((1+$E$55)^$E$54-1))),0)</f>
        <v>0</v>
      </c>
      <c r="BC190" s="151">
        <f>IFERROR(IF(BC163&gt;$E$54,0,_xlfn.IFS($E$59=Database!$B$609,0,$E$59=Database!$B$610,0,$E$59=Database!$B$611,0,$E$59=Database!$B$607,IF($E$56=0,0,$E$35*$E$56*((1+$E$56)^$E$54-(1+$E$56)^(BC163-1))/((1+$E$56)^$E$54-1)),$E$59=Database!$B$608,$E$35*$E$55*((1+$E$55)^$E$54-(1+$E$55)^(BC163-1))/((1+$E$55)^$E$54-1))),0)</f>
        <v>0</v>
      </c>
      <c r="BD190" s="151">
        <f>IFERROR(IF(BD163&gt;$E$54,0,_xlfn.IFS($E$59=Database!$B$609,0,$E$59=Database!$B$610,0,$E$59=Database!$B$611,0,$E$59=Database!$B$607,IF($E$56=0,0,$E$35*$E$56*((1+$E$56)^$E$54-(1+$E$56)^(BD163-1))/((1+$E$56)^$E$54-1)),$E$59=Database!$B$608,$E$35*$E$55*((1+$E$55)^$E$54-(1+$E$55)^(BD163-1))/((1+$E$55)^$E$54-1))),0)</f>
        <v>0</v>
      </c>
      <c r="BE190" s="151">
        <f>IFERROR(IF(BE163&gt;$E$54,0,_xlfn.IFS($E$59=Database!$B$609,0,$E$59=Database!$B$610,0,$E$59=Database!$B$611,0,$E$59=Database!$B$607,IF($E$56=0,0,$E$35*$E$56*((1+$E$56)^$E$54-(1+$E$56)^(BE163-1))/((1+$E$56)^$E$54-1)),$E$59=Database!$B$608,$E$35*$E$55*((1+$E$55)^$E$54-(1+$E$55)^(BE163-1))/((1+$E$55)^$E$54-1))),0)</f>
        <v>0</v>
      </c>
      <c r="BF190" s="151">
        <f>IFERROR(IF(BF163&gt;$E$54,0,_xlfn.IFS($E$59=Database!$B$609,0,$E$59=Database!$B$610,0,$E$59=Database!$B$611,0,$E$59=Database!$B$607,IF($E$56=0,0,$E$35*$E$56*((1+$E$56)^$E$54-(1+$E$56)^(BF163-1))/((1+$E$56)^$E$54-1)),$E$59=Database!$B$608,$E$35*$E$55*((1+$E$55)^$E$54-(1+$E$55)^(BF163-1))/((1+$E$55)^$E$54-1))),0)</f>
        <v>0</v>
      </c>
      <c r="BG190" s="151">
        <f>IFERROR(IF(BG163&gt;$E$54,0,_xlfn.IFS($E$59=Database!$B$609,0,$E$59=Database!$B$610,0,$E$59=Database!$B$611,0,$E$59=Database!$B$607,IF($E$56=0,0,$E$35*$E$56*((1+$E$56)^$E$54-(1+$E$56)^(BG163-1))/((1+$E$56)^$E$54-1)),$E$59=Database!$B$608,$E$35*$E$55*((1+$E$55)^$E$54-(1+$E$55)^(BG163-1))/((1+$E$55)^$E$54-1))),0)</f>
        <v>0</v>
      </c>
      <c r="BH190" s="151">
        <f>IFERROR(IF(BH163&gt;$E$54,0,_xlfn.IFS($E$59=Database!$B$609,0,$E$59=Database!$B$610,0,$E$59=Database!$B$611,0,$E$59=Database!$B$607,IF($E$56=0,0,$E$35*$E$56*((1+$E$56)^$E$54-(1+$E$56)^(BH163-1))/((1+$E$56)^$E$54-1)),$E$59=Database!$B$608,$E$35*$E$55*((1+$E$55)^$E$54-(1+$E$55)^(BH163-1))/((1+$E$55)^$E$54-1))),0)</f>
        <v>0</v>
      </c>
      <c r="BI190" s="151">
        <f>IFERROR(IF(BI163&gt;$E$54,0,_xlfn.IFS($E$59=Database!$B$609,0,$E$59=Database!$B$610,0,$E$59=Database!$B$611,0,$E$59=Database!$B$607,IF($E$56=0,0,$E$35*$E$56*((1+$E$56)^$E$54-(1+$E$56)^(BI163-1))/((1+$E$56)^$E$54-1)),$E$59=Database!$B$608,$E$35*$E$55*((1+$E$55)^$E$54-(1+$E$55)^(BI163-1))/((1+$E$55)^$E$54-1))),0)</f>
        <v>0</v>
      </c>
      <c r="BJ190" s="151">
        <f>IFERROR(IF(BJ163&gt;$E$54,0,_xlfn.IFS($E$59=Database!$B$609,0,$E$59=Database!$B$610,0,$E$59=Database!$B$611,0,$E$59=Database!$B$607,IF($E$56=0,0,$E$35*$E$56*((1+$E$56)^$E$54-(1+$E$56)^(BJ163-1))/((1+$E$56)^$E$54-1)),$E$59=Database!$B$608,$E$35*$E$55*((1+$E$55)^$E$54-(1+$E$55)^(BJ163-1))/((1+$E$55)^$E$54-1))),0)</f>
        <v>0</v>
      </c>
      <c r="BK190" s="151">
        <f>IFERROR(IF(BK163&gt;$E$54,0,_xlfn.IFS($E$59=Database!$B$609,0,$E$59=Database!$B$610,0,$E$59=Database!$B$611,0,$E$59=Database!$B$607,IF($E$56=0,0,$E$35*$E$56*((1+$E$56)^$E$54-(1+$E$56)^(BK163-1))/((1+$E$56)^$E$54-1)),$E$59=Database!$B$608,$E$35*$E$55*((1+$E$55)^$E$54-(1+$E$55)^(BK163-1))/((1+$E$55)^$E$54-1))),0)</f>
        <v>0</v>
      </c>
      <c r="BL190" s="151">
        <f>IFERROR(IF(BL163&gt;$E$54,0,_xlfn.IFS($E$59=Database!$B$609,0,$E$59=Database!$B$610,0,$E$59=Database!$B$611,0,$E$59=Database!$B$607,IF($E$56=0,0,$E$35*$E$56*((1+$E$56)^$E$54-(1+$E$56)^(BL163-1))/((1+$E$56)^$E$54-1)),$E$59=Database!$B$608,$E$35*$E$55*((1+$E$55)^$E$54-(1+$E$55)^(BL163-1))/((1+$E$55)^$E$54-1))),0)</f>
        <v>0</v>
      </c>
      <c r="BM190" s="151">
        <f>IFERROR(IF(BM163&gt;$E$54,0,_xlfn.IFS($E$59=Database!$B$609,0,$E$59=Database!$B$610,0,$E$59=Database!$B$611,0,$E$59=Database!$B$607,IF($E$56=0,0,$E$35*$E$56*((1+$E$56)^$E$54-(1+$E$56)^(BM163-1))/((1+$E$56)^$E$54-1)),$E$59=Database!$B$608,$E$35*$E$55*((1+$E$55)^$E$54-(1+$E$55)^(BM163-1))/((1+$E$55)^$E$54-1))),0)</f>
        <v>0</v>
      </c>
      <c r="BN190" s="151">
        <f>IFERROR(IF(BN163&gt;$E$54,0,_xlfn.IFS($E$59=Database!$B$609,0,$E$59=Database!$B$610,0,$E$59=Database!$B$611,0,$E$59=Database!$B$607,IF($E$56=0,0,$E$35*$E$56*((1+$E$56)^$E$54-(1+$E$56)^(BN163-1))/((1+$E$56)^$E$54-1)),$E$59=Database!$B$608,$E$35*$E$55*((1+$E$55)^$E$54-(1+$E$55)^(BN163-1))/((1+$E$55)^$E$54-1))),0)</f>
        <v>0</v>
      </c>
      <c r="BO190" s="151">
        <f>IFERROR(IF(BO163&gt;$E$54,0,_xlfn.IFS($E$59=Database!$B$609,0,$E$59=Database!$B$610,0,$E$59=Database!$B$611,0,$E$59=Database!$B$607,IF($E$56=0,0,$E$35*$E$56*((1+$E$56)^$E$54-(1+$E$56)^(BO163-1))/((1+$E$56)^$E$54-1)),$E$59=Database!$B$608,$E$35*$E$55*((1+$E$55)^$E$54-(1+$E$55)^(BO163-1))/((1+$E$55)^$E$54-1))),0)</f>
        <v>0</v>
      </c>
      <c r="BP190" s="151">
        <f>IFERROR(IF(BP163&gt;$E$54,0,_xlfn.IFS($E$59=Database!$B$609,0,$E$59=Database!$B$610,0,$E$59=Database!$B$611,0,$E$59=Database!$B$607,IF($E$56=0,0,$E$35*$E$56*((1+$E$56)^$E$54-(1+$E$56)^(BP163-1))/((1+$E$56)^$E$54-1)),$E$59=Database!$B$608,$E$35*$E$55*((1+$E$55)^$E$54-(1+$E$55)^(BP163-1))/((1+$E$55)^$E$54-1))),0)</f>
        <v>0</v>
      </c>
      <c r="BQ190" s="151">
        <f>IFERROR(IF(BQ163&gt;$E$54,0,_xlfn.IFS($E$59=Database!$B$609,0,$E$59=Database!$B$610,0,$E$59=Database!$B$611,0,$E$59=Database!$B$607,IF($E$56=0,0,$E$35*$E$56*((1+$E$56)^$E$54-(1+$E$56)^(BQ163-1))/((1+$E$56)^$E$54-1)),$E$59=Database!$B$608,$E$35*$E$55*((1+$E$55)^$E$54-(1+$E$55)^(BQ163-1))/((1+$E$55)^$E$54-1))),0)</f>
        <v>0</v>
      </c>
      <c r="BR190" s="151">
        <f>IFERROR(IF(BR163&gt;$E$54,0,_xlfn.IFS($E$59=Database!$B$609,0,$E$59=Database!$B$610,0,$E$59=Database!$B$611,0,$E$59=Database!$B$607,IF($E$56=0,0,$E$35*$E$56*((1+$E$56)^$E$54-(1+$E$56)^(BR163-1))/((1+$E$56)^$E$54-1)),$E$59=Database!$B$608,$E$35*$E$55*((1+$E$55)^$E$54-(1+$E$55)^(BR163-1))/((1+$E$55)^$E$54-1))),0)</f>
        <v>0</v>
      </c>
      <c r="BS190" s="151">
        <f>IFERROR(IF(BS163&gt;$E$54,0,_xlfn.IFS($E$59=Database!$B$609,0,$E$59=Database!$B$610,0,$E$59=Database!$B$611,0,$E$59=Database!$B$607,IF($E$56=0,0,$E$35*$E$56*((1+$E$56)^$E$54-(1+$E$56)^(BS163-1))/((1+$E$56)^$E$54-1)),$E$59=Database!$B$608,$E$35*$E$55*((1+$E$55)^$E$54-(1+$E$55)^(BS163-1))/((1+$E$55)^$E$54-1))),0)</f>
        <v>0</v>
      </c>
      <c r="BT190" s="151">
        <f>IFERROR(IF(BT163&gt;$E$54,0,_xlfn.IFS($E$59=Database!$B$609,0,$E$59=Database!$B$610,0,$E$59=Database!$B$611,0,$E$59=Database!$B$607,IF($E$56=0,0,$E$35*$E$56*((1+$E$56)^$E$54-(1+$E$56)^(BT163-1))/((1+$E$56)^$E$54-1)),$E$59=Database!$B$608,$E$35*$E$55*((1+$E$55)^$E$54-(1+$E$55)^(BT163-1))/((1+$E$55)^$E$54-1))),0)</f>
        <v>0</v>
      </c>
      <c r="BU190" s="151">
        <f>IFERROR(IF(BU163&gt;$E$54,0,_xlfn.IFS($E$59=Database!$B$609,0,$E$59=Database!$B$610,0,$E$59=Database!$B$611,0,$E$59=Database!$B$607,IF($E$56=0,0,$E$35*$E$56*((1+$E$56)^$E$54-(1+$E$56)^(BU163-1))/((1+$E$56)^$E$54-1)),$E$59=Database!$B$608,$E$35*$E$55*((1+$E$55)^$E$54-(1+$E$55)^(BU163-1))/((1+$E$55)^$E$54-1))),0)</f>
        <v>0</v>
      </c>
      <c r="BV190" s="151">
        <f>IFERROR(IF(BV163&gt;$E$54,0,_xlfn.IFS($E$59=Database!$B$609,0,$E$59=Database!$B$610,0,$E$59=Database!$B$611,0,$E$59=Database!$B$607,IF($E$56=0,0,$E$35*$E$56*((1+$E$56)^$E$54-(1+$E$56)^(BV163-1))/((1+$E$56)^$E$54-1)),$E$59=Database!$B$608,$E$35*$E$55*((1+$E$55)^$E$54-(1+$E$55)^(BV163-1))/((1+$E$55)^$E$54-1))),0)</f>
        <v>0</v>
      </c>
      <c r="BW190" s="151">
        <f>IFERROR(IF(BW163&gt;$E$54,0,_xlfn.IFS($E$59=Database!$B$609,0,$E$59=Database!$B$610,0,$E$59=Database!$B$611,0,$E$59=Database!$B$607,IF($E$56=0,0,$E$35*$E$56*((1+$E$56)^$E$54-(1+$E$56)^(BW163-1))/((1+$E$56)^$E$54-1)),$E$59=Database!$B$608,$E$35*$E$55*((1+$E$55)^$E$54-(1+$E$55)^(BW163-1))/((1+$E$55)^$E$54-1))),0)</f>
        <v>0</v>
      </c>
      <c r="BX190" s="151">
        <f>IFERROR(IF(BX163&gt;$E$54,0,_xlfn.IFS($E$59=Database!$B$609,0,$E$59=Database!$B$610,0,$E$59=Database!$B$611,0,$E$59=Database!$B$607,IF($E$56=0,0,$E$35*$E$56*((1+$E$56)^$E$54-(1+$E$56)^(BX163-1))/((1+$E$56)^$E$54-1)),$E$59=Database!$B$608,$E$35*$E$55*((1+$E$55)^$E$54-(1+$E$55)^(BX163-1))/((1+$E$55)^$E$54-1))),0)</f>
        <v>0</v>
      </c>
      <c r="BY190" s="151">
        <f>IFERROR(IF(BY163&gt;$E$54,0,_xlfn.IFS($E$59=Database!$B$609,0,$E$59=Database!$B$610,0,$E$59=Database!$B$611,0,$E$59=Database!$B$607,IF($E$56=0,0,$E$35*$E$56*((1+$E$56)^$E$54-(1+$E$56)^(BY163-1))/((1+$E$56)^$E$54-1)),$E$59=Database!$B$608,$E$35*$E$55*((1+$E$55)^$E$54-(1+$E$55)^(BY163-1))/((1+$E$55)^$E$54-1))),0)</f>
        <v>0</v>
      </c>
      <c r="BZ190" s="151">
        <f>IFERROR(IF(BZ163&gt;$E$54,0,_xlfn.IFS($E$59=Database!$B$609,0,$E$59=Database!$B$610,0,$E$59=Database!$B$611,0,$E$59=Database!$B$607,IF($E$56=0,0,$E$35*$E$56*((1+$E$56)^$E$54-(1+$E$56)^(BZ163-1))/((1+$E$56)^$E$54-1)),$E$59=Database!$B$608,$E$35*$E$55*((1+$E$55)^$E$54-(1+$E$55)^(BZ163-1))/((1+$E$55)^$E$54-1))),0)</f>
        <v>0</v>
      </c>
      <c r="CA190" s="151">
        <f>IFERROR(IF(CA163&gt;$E$54,0,_xlfn.IFS($E$59=Database!$B$609,0,$E$59=Database!$B$610,0,$E$59=Database!$B$611,0,$E$59=Database!$B$607,IF($E$56=0,0,$E$35*$E$56*((1+$E$56)^$E$54-(1+$E$56)^(CA163-1))/((1+$E$56)^$E$54-1)),$E$59=Database!$B$608,$E$35*$E$55*((1+$E$55)^$E$54-(1+$E$55)^(CA163-1))/((1+$E$55)^$E$54-1))),0)</f>
        <v>0</v>
      </c>
      <c r="CB190" s="151">
        <f>IFERROR(IF(CB163&gt;$E$54,0,_xlfn.IFS($E$59=Database!$B$609,0,$E$59=Database!$B$610,0,$E$59=Database!$B$611,0,$E$59=Database!$B$607,IF($E$56=0,0,$E$35*$E$56*((1+$E$56)^$E$54-(1+$E$56)^(CB163-1))/((1+$E$56)^$E$54-1)),$E$59=Database!$B$608,$E$35*$E$55*((1+$E$55)^$E$54-(1+$E$55)^(CB163-1))/((1+$E$55)^$E$54-1))),0)</f>
        <v>0</v>
      </c>
      <c r="CC190" s="151">
        <f>IFERROR(IF(CC163&gt;$E$54,0,_xlfn.IFS($E$59=Database!$B$609,0,$E$59=Database!$B$610,0,$E$59=Database!$B$611,0,$E$59=Database!$B$607,IF($E$56=0,0,$E$35*$E$56*((1+$E$56)^$E$54-(1+$E$56)^(CC163-1))/((1+$E$56)^$E$54-1)),$E$59=Database!$B$608,$E$35*$E$55*((1+$E$55)^$E$54-(1+$E$55)^(CC163-1))/((1+$E$55)^$E$54-1))),0)</f>
        <v>0</v>
      </c>
      <c r="CD190" s="151">
        <f>IFERROR(IF(CD163&gt;$E$54,0,_xlfn.IFS($E$59=Database!$B$609,0,$E$59=Database!$B$610,0,$E$59=Database!$B$611,0,$E$59=Database!$B$607,IF($E$56=0,0,$E$35*$E$56*((1+$E$56)^$E$54-(1+$E$56)^(CD163-1))/((1+$E$56)^$E$54-1)),$E$59=Database!$B$608,$E$35*$E$55*((1+$E$55)^$E$54-(1+$E$55)^(CD163-1))/((1+$E$55)^$E$54-1))),0)</f>
        <v>0</v>
      </c>
      <c r="CE190" s="151">
        <f>IFERROR(IF(CE163&gt;$E$54,0,_xlfn.IFS($E$59=Database!$B$609,0,$E$59=Database!$B$610,0,$E$59=Database!$B$611,0,$E$59=Database!$B$607,IF($E$56=0,0,$E$35*$E$56*((1+$E$56)^$E$54-(1+$E$56)^(CE163-1))/((1+$E$56)^$E$54-1)),$E$59=Database!$B$608,$E$35*$E$55*((1+$E$55)^$E$54-(1+$E$55)^(CE163-1))/((1+$E$55)^$E$54-1))),0)</f>
        <v>0</v>
      </c>
      <c r="CF190" s="151">
        <f>IFERROR(IF(CF163&gt;$E$54,0,_xlfn.IFS($E$59=Database!$B$609,0,$E$59=Database!$B$610,0,$E$59=Database!$B$611,0,$E$59=Database!$B$607,IF($E$56=0,0,$E$35*$E$56*((1+$E$56)^$E$54-(1+$E$56)^(CF163-1))/((1+$E$56)^$E$54-1)),$E$59=Database!$B$608,$E$35*$E$55*((1+$E$55)^$E$54-(1+$E$55)^(CF163-1))/((1+$E$55)^$E$54-1))),0)</f>
        <v>0</v>
      </c>
      <c r="CG190" s="151">
        <f>IFERROR(IF(CG163&gt;$E$54,0,_xlfn.IFS($E$59=Database!$B$609,0,$E$59=Database!$B$610,0,$E$59=Database!$B$611,0,$E$59=Database!$B$607,IF($E$56=0,0,$E$35*$E$56*((1+$E$56)^$E$54-(1+$E$56)^(CG163-1))/((1+$E$56)^$E$54-1)),$E$59=Database!$B$608,$E$35*$E$55*((1+$E$55)^$E$54-(1+$E$55)^(CG163-1))/((1+$E$55)^$E$54-1))),0)</f>
        <v>0</v>
      </c>
      <c r="CH190" s="151">
        <f>IFERROR(IF(CH163&gt;$E$54,0,_xlfn.IFS($E$59=Database!$B$609,0,$E$59=Database!$B$610,0,$E$59=Database!$B$611,0,$E$59=Database!$B$607,IF($E$56=0,0,$E$35*$E$56*((1+$E$56)^$E$54-(1+$E$56)^(CH163-1))/((1+$E$56)^$E$54-1)),$E$59=Database!$B$608,$E$35*$E$55*((1+$E$55)^$E$54-(1+$E$55)^(CH163-1))/((1+$E$55)^$E$54-1))),0)</f>
        <v>0</v>
      </c>
      <c r="CI190" s="151">
        <f>IFERROR(IF(CI163&gt;$E$54,0,_xlfn.IFS($E$59=Database!$B$609,0,$E$59=Database!$B$610,0,$E$59=Database!$B$611,0,$E$59=Database!$B$607,IF($E$56=0,0,$E$35*$E$56*((1+$E$56)^$E$54-(1+$E$56)^(CI163-1))/((1+$E$56)^$E$54-1)),$E$59=Database!$B$608,$E$35*$E$55*((1+$E$55)^$E$54-(1+$E$55)^(CI163-1))/((1+$E$55)^$E$54-1))),0)</f>
        <v>0</v>
      </c>
      <c r="CJ190" s="151">
        <f>IFERROR(IF(CJ163&gt;$E$54,0,_xlfn.IFS($E$59=Database!$B$609,0,$E$59=Database!$B$610,0,$E$59=Database!$B$611,0,$E$59=Database!$B$607,IF($E$56=0,0,$E$35*$E$56*((1+$E$56)^$E$54-(1+$E$56)^(CJ163-1))/((1+$E$56)^$E$54-1)),$E$59=Database!$B$608,$E$35*$E$55*((1+$E$55)^$E$54-(1+$E$55)^(CJ163-1))/((1+$E$55)^$E$54-1))),0)</f>
        <v>0</v>
      </c>
      <c r="CK190" s="151">
        <f>IFERROR(IF(CK163&gt;$E$54,0,_xlfn.IFS($E$59=Database!$B$609,0,$E$59=Database!$B$610,0,$E$59=Database!$B$611,0,$E$59=Database!$B$607,IF($E$56=0,0,$E$35*$E$56*((1+$E$56)^$E$54-(1+$E$56)^(CK163-1))/((1+$E$56)^$E$54-1)),$E$59=Database!$B$608,$E$35*$E$55*((1+$E$55)^$E$54-(1+$E$55)^(CK163-1))/((1+$E$55)^$E$54-1))),0)</f>
        <v>0</v>
      </c>
      <c r="CL190" s="151">
        <f>IFERROR(IF(CL163&gt;$E$54,0,_xlfn.IFS($E$59=Database!$B$609,0,$E$59=Database!$B$610,0,$E$59=Database!$B$611,0,$E$59=Database!$B$607,IF($E$56=0,0,$E$35*$E$56*((1+$E$56)^$E$54-(1+$E$56)^(CL163-1))/((1+$E$56)^$E$54-1)),$E$59=Database!$B$608,$E$35*$E$55*((1+$E$55)^$E$54-(1+$E$55)^(CL163-1))/((1+$E$55)^$E$54-1))),0)</f>
        <v>0</v>
      </c>
      <c r="CM190" s="151">
        <f>IFERROR(IF(CM163&gt;$E$54,0,_xlfn.IFS($E$59=Database!$B$609,0,$E$59=Database!$B$610,0,$E$59=Database!$B$611,0,$E$59=Database!$B$607,IF($E$56=0,0,$E$35*$E$56*((1+$E$56)^$E$54-(1+$E$56)^(CM163-1))/((1+$E$56)^$E$54-1)),$E$59=Database!$B$608,$E$35*$E$55*((1+$E$55)^$E$54-(1+$E$55)^(CM163-1))/((1+$E$55)^$E$54-1))),0)</f>
        <v>0</v>
      </c>
      <c r="CN190" s="151">
        <f>IFERROR(IF(CN163&gt;$E$54,0,_xlfn.IFS($E$59=Database!$B$609,0,$E$59=Database!$B$610,0,$E$59=Database!$B$611,0,$E$59=Database!$B$607,IF($E$56=0,0,$E$35*$E$56*((1+$E$56)^$E$54-(1+$E$56)^(CN163-1))/((1+$E$56)^$E$54-1)),$E$59=Database!$B$608,$E$35*$E$55*((1+$E$55)^$E$54-(1+$E$55)^(CN163-1))/((1+$E$55)^$E$54-1))),0)</f>
        <v>0</v>
      </c>
      <c r="CO190" s="151">
        <f>IFERROR(IF(CO163&gt;$E$54,0,_xlfn.IFS($E$59=Database!$B$609,0,$E$59=Database!$B$610,0,$E$59=Database!$B$611,0,$E$59=Database!$B$607,IF($E$56=0,0,$E$35*$E$56*((1+$E$56)^$E$54-(1+$E$56)^(CO163-1))/((1+$E$56)^$E$54-1)),$E$59=Database!$B$608,$E$35*$E$55*((1+$E$55)^$E$54-(1+$E$55)^(CO163-1))/((1+$E$55)^$E$54-1))),0)</f>
        <v>0</v>
      </c>
      <c r="CP190" s="151">
        <f>IFERROR(IF(CP163&gt;$E$54,0,_xlfn.IFS($E$59=Database!$B$609,0,$E$59=Database!$B$610,0,$E$59=Database!$B$611,0,$E$59=Database!$B$607,IF($E$56=0,0,$E$35*$E$56*((1+$E$56)^$E$54-(1+$E$56)^(CP163-1))/((1+$E$56)^$E$54-1)),$E$59=Database!$B$608,$E$35*$E$55*((1+$E$55)^$E$54-(1+$E$55)^(CP163-1))/((1+$E$55)^$E$54-1))),0)</f>
        <v>0</v>
      </c>
      <c r="CQ190" s="151">
        <f>IFERROR(IF(CQ163&gt;$E$54,0,_xlfn.IFS($E$59=Database!$B$609,0,$E$59=Database!$B$610,0,$E$59=Database!$B$611,0,$E$59=Database!$B$607,IF($E$56=0,0,$E$35*$E$56*((1+$E$56)^$E$54-(1+$E$56)^(CQ163-1))/((1+$E$56)^$E$54-1)),$E$59=Database!$B$608,$E$35*$E$55*((1+$E$55)^$E$54-(1+$E$55)^(CQ163-1))/((1+$E$55)^$E$54-1))),0)</f>
        <v>0</v>
      </c>
      <c r="CR190" s="151">
        <f>IFERROR(IF(CR163&gt;$E$54,0,_xlfn.IFS($E$59=Database!$B$609,0,$E$59=Database!$B$610,0,$E$59=Database!$B$611,0,$E$59=Database!$B$607,IF($E$56=0,0,$E$35*$E$56*((1+$E$56)^$E$54-(1+$E$56)^(CR163-1))/((1+$E$56)^$E$54-1)),$E$59=Database!$B$608,$E$35*$E$55*((1+$E$55)^$E$54-(1+$E$55)^(CR163-1))/((1+$E$55)^$E$54-1))),0)</f>
        <v>0</v>
      </c>
      <c r="CS190" s="151">
        <f>IFERROR(IF(CS163&gt;$E$54,0,_xlfn.IFS($E$59=Database!$B$609,0,$E$59=Database!$B$610,0,$E$59=Database!$B$611,0,$E$59=Database!$B$607,IF($E$56=0,0,$E$35*$E$56*((1+$E$56)^$E$54-(1+$E$56)^(CS163-1))/((1+$E$56)^$E$54-1)),$E$59=Database!$B$608,$E$35*$E$55*((1+$E$55)^$E$54-(1+$E$55)^(CS163-1))/((1+$E$55)^$E$54-1))),0)</f>
        <v>0</v>
      </c>
      <c r="CT190" s="151">
        <f>IFERROR(IF(CT163&gt;$E$54,0,_xlfn.IFS($E$59=Database!$B$609,0,$E$59=Database!$B$610,0,$E$59=Database!$B$611,0,$E$59=Database!$B$607,IF($E$56=0,0,$E$35*$E$56*((1+$E$56)^$E$54-(1+$E$56)^(CT163-1))/((1+$E$56)^$E$54-1)),$E$59=Database!$B$608,$E$35*$E$55*((1+$E$55)^$E$54-(1+$E$55)^(CT163-1))/((1+$E$55)^$E$54-1))),0)</f>
        <v>0</v>
      </c>
      <c r="CU190" s="151">
        <f>IFERROR(IF(CU163&gt;$E$54,0,_xlfn.IFS($E$59=Database!$B$609,0,$E$59=Database!$B$610,0,$E$59=Database!$B$611,0,$E$59=Database!$B$607,IF($E$56=0,0,$E$35*$E$56*((1+$E$56)^$E$54-(1+$E$56)^(CU163-1))/((1+$E$56)^$E$54-1)),$E$59=Database!$B$608,$E$35*$E$55*((1+$E$55)^$E$54-(1+$E$55)^(CU163-1))/((1+$E$55)^$E$54-1))),0)</f>
        <v>0</v>
      </c>
      <c r="CV190" s="151">
        <f>IFERROR(IF(CV163&gt;$E$54,0,_xlfn.IFS($E$59=Database!$B$609,0,$E$59=Database!$B$610,0,$E$59=Database!$B$611,0,$E$59=Database!$B$607,IF($E$56=0,0,$E$35*$E$56*((1+$E$56)^$E$54-(1+$E$56)^(CV163-1))/((1+$E$56)^$E$54-1)),$E$59=Database!$B$608,$E$35*$E$55*((1+$E$55)^$E$54-(1+$E$55)^(CV163-1))/((1+$E$55)^$E$54-1))),0)</f>
        <v>0</v>
      </c>
      <c r="CW190" s="151">
        <f>IFERROR(IF(CW163&gt;$E$54,0,_xlfn.IFS($E$59=Database!$B$609,0,$E$59=Database!$B$610,0,$E$59=Database!$B$611,0,$E$59=Database!$B$607,IF($E$56=0,0,$E$35*$E$56*((1+$E$56)^$E$54-(1+$E$56)^(CW163-1))/((1+$E$56)^$E$54-1)),$E$59=Database!$B$608,$E$35*$E$55*((1+$E$55)^$E$54-(1+$E$55)^(CW163-1))/((1+$E$55)^$E$54-1))),0)</f>
        <v>0</v>
      </c>
      <c r="CX190" s="151">
        <f>IFERROR(IF(CX163&gt;$E$54,0,_xlfn.IFS($E$59=Database!$B$609,0,$E$59=Database!$B$610,0,$E$59=Database!$B$611,0,$E$59=Database!$B$607,IF($E$56=0,0,$E$35*$E$56*((1+$E$56)^$E$54-(1+$E$56)^(CX163-1))/((1+$E$56)^$E$54-1)),$E$59=Database!$B$608,$E$35*$E$55*((1+$E$55)^$E$54-(1+$E$55)^(CX163-1))/((1+$E$55)^$E$54-1))),0)</f>
        <v>0</v>
      </c>
      <c r="CY190" s="151">
        <f>IFERROR(IF(CY163&gt;$E$54,0,_xlfn.IFS($E$59=Database!$B$609,0,$E$59=Database!$B$610,0,$E$59=Database!$B$611,0,$E$59=Database!$B$607,IF($E$56=0,0,$E$35*$E$56*((1+$E$56)^$E$54-(1+$E$56)^(CY163-1))/((1+$E$56)^$E$54-1)),$E$59=Database!$B$608,$E$35*$E$55*((1+$E$55)^$E$54-(1+$E$55)^(CY163-1))/((1+$E$55)^$E$54-1))),0)</f>
        <v>0</v>
      </c>
      <c r="CZ190" s="151">
        <f>IFERROR(IF(CZ163&gt;$E$54,0,_xlfn.IFS($E$59=Database!$B$609,0,$E$59=Database!$B$610,0,$E$59=Database!$B$611,0,$E$59=Database!$B$607,IF($E$56=0,0,$E$35*$E$56*((1+$E$56)^$E$54-(1+$E$56)^(CZ163-1))/((1+$E$56)^$E$54-1)),$E$59=Database!$B$608,$E$35*$E$55*((1+$E$55)^$E$54-(1+$E$55)^(CZ163-1))/((1+$E$55)^$E$54-1))),0)</f>
        <v>0</v>
      </c>
      <c r="DA190" s="151">
        <f>IFERROR(IF(DA163&gt;$E$54,0,_xlfn.IFS($E$59=Database!$B$609,0,$E$59=Database!$B$610,0,$E$59=Database!$B$611,0,$E$59=Database!$B$607,IF($E$56=0,0,$E$35*$E$56*((1+$E$56)^$E$54-(1+$E$56)^(DA163-1))/((1+$E$56)^$E$54-1)),$E$59=Database!$B$608,$E$35*$E$55*((1+$E$55)^$E$54-(1+$E$55)^(DA163-1))/((1+$E$55)^$E$54-1))),0)</f>
        <v>0</v>
      </c>
      <c r="DB190" s="151">
        <f>IFERROR(IF(DB163&gt;$E$54,0,_xlfn.IFS($E$59=Database!$B$609,0,$E$59=Database!$B$610,0,$E$59=Database!$B$611,0,$E$59=Database!$B$607,IF($E$56=0,0,$E$35*$E$56*((1+$E$56)^$E$54-(1+$E$56)^(DB163-1))/((1+$E$56)^$E$54-1)),$E$59=Database!$B$608,$E$35*$E$55*((1+$E$55)^$E$54-(1+$E$55)^(DB163-1))/((1+$E$55)^$E$54-1))),0)</f>
        <v>0</v>
      </c>
    </row>
    <row r="191" spans="2:106" x14ac:dyDescent="0.25">
      <c r="B191" s="149" t="s">
        <v>384</v>
      </c>
      <c r="C191" s="149"/>
      <c r="E191" s="150">
        <f>SUM(G191:DB191)</f>
        <v>5245.9707153819272</v>
      </c>
      <c r="F191" s="141"/>
      <c r="G191" s="151">
        <f>IFERROR(IF(G163&gt;$E$54,0,_xlfn.IFS($E$61=Database!$B$609,0,$E$61=Database!$B$610,0,$E$61=Database!$B$611,0,$E$61=Database!$B$607,IF($E$56=0,0,$E$36*$E$56*((1+$E$56)^$E$54-(1+$E$56)^(G163-1))/((1+$E$56)^$E$54-1)),$E$61=Database!$B$608,$E$36*$E$55*((1+$E$55)^$E$54-(1+$E$55)^(G163-1))/((1+$E$55)^$E$54-1))),0)</f>
        <v>581.4</v>
      </c>
      <c r="H191" s="151">
        <f>IFERROR(IF(H163&gt;$E$54,0,_xlfn.IFS($E$61=Database!$B$609,0,$E$61=Database!$B$610,0,$E$61=Database!$B$611,0,$E$61=Database!$B$607,IF($E$56=0,0,$E$36*$E$56*((1+$E$56)^$E$54-(1+$E$56)^(H163-1))/((1+$E$56)^$E$54-1)),$E$61=Database!$B$608,$E$36*$E$55*((1+$E$55)^$E$54-(1+$E$55)^(H163-1))/((1+$E$55)^$E$54-1))),0)</f>
        <v>555.84511128154872</v>
      </c>
      <c r="I191" s="151">
        <f>IFERROR(IF(I163&gt;$E$54,0,_xlfn.IFS($E$61=Database!$B$609,0,$E$61=Database!$B$610,0,$E$61=Database!$B$611,0,$E$61=Database!$B$607,IF($E$56=0,0,$E$36*$E$56*((1+$E$56)^$E$54-(1+$E$56)^(I163-1))/((1+$E$56)^$E$54-1)),$E$61=Database!$B$608,$E$36*$E$55*((1+$E$55)^$E$54-(1+$E$55)^(I163-1))/((1+$E$55)^$E$54-1))),0)</f>
        <v>528.83359390614555</v>
      </c>
      <c r="J191" s="151">
        <f>IFERROR(IF(J163&gt;$E$54,0,_xlfn.IFS($E$61=Database!$B$609,0,$E$61=Database!$B$610,0,$E$61=Database!$B$611,0,$E$61=Database!$B$607,IF($E$56=0,0,$E$36*$E$56*((1+$E$56)^$E$54-(1+$E$56)^(J163-1))/((1+$E$56)^$E$54-1)),$E$61=Database!$B$608,$E$36*$E$55*((1+$E$55)^$E$54-(1+$E$55)^(J163-1))/((1+$E$55)^$E$54-1))),0)</f>
        <v>500.28242004034462</v>
      </c>
      <c r="K191" s="151">
        <f>IFERROR(IF(K163&gt;$E$54,0,_xlfn.IFS($E$61=Database!$B$609,0,$E$61=Database!$B$610,0,$E$61=Database!$B$611,0,$E$61=Database!$B$607,IF($E$56=0,0,$E$36*$E$56*((1+$E$56)^$E$54-(1+$E$56)^(K163-1))/((1+$E$56)^$E$54-1)),$E$61=Database!$B$608,$E$36*$E$55*((1+$E$55)^$E$54-(1+$E$55)^(K163-1))/((1+$E$55)^$E$54-1))),0)</f>
        <v>470.10382926419283</v>
      </c>
      <c r="L191" s="151">
        <f>IFERROR(IF(L163&gt;$E$54,0,_xlfn.IFS($E$61=Database!$B$609,0,$E$61=Database!$B$610,0,$E$61=Database!$B$611,0,$E$61=Database!$B$607,IF($E$56=0,0,$E$36*$E$56*((1+$E$56)^$E$54-(1+$E$56)^(L163-1))/((1+$E$56)^$E$54-1)),$E$61=Database!$B$608,$E$36*$E$55*((1+$E$55)^$E$54-(1+$E$55)^(L163-1))/((1+$E$55)^$E$54-1))),0)</f>
        <v>438.20505881380058</v>
      </c>
      <c r="M191" s="151">
        <f>IFERROR(IF(M163&gt;$E$54,0,_xlfn.IFS($E$61=Database!$B$609,0,$E$61=Database!$B$610,0,$E$61=Database!$B$611,0,$E$61=Database!$B$607,IF($E$56=0,0,$E$36*$E$56*((1+$E$56)^$E$54-(1+$E$56)^(M163-1))/((1+$E$56)^$E$54-1)),$E$61=Database!$B$608,$E$36*$E$55*((1+$E$55)^$E$54-(1+$E$55)^(M163-1))/((1+$E$55)^$E$54-1))),0)</f>
        <v>404.4880584477358</v>
      </c>
      <c r="N191" s="151">
        <f>IFERROR(IF(N163&gt;$E$54,0,_xlfn.IFS($E$61=Database!$B$609,0,$E$61=Database!$B$610,0,$E$61=Database!$B$611,0,$E$61=Database!$B$607,IF($E$56=0,0,$E$36*$E$56*((1+$E$56)^$E$54-(1+$E$56)^(N163-1))/((1+$E$56)^$E$54-1)),$E$61=Database!$B$608,$E$36*$E$55*((1+$E$55)^$E$54-(1+$E$55)^(N163-1))/((1+$E$55)^$E$54-1))),0)</f>
        <v>368.84918906080554</v>
      </c>
      <c r="O191" s="151">
        <f>IFERROR(IF(O163&gt;$E$54,0,_xlfn.IFS($E$61=Database!$B$609,0,$E$61=Database!$B$610,0,$E$61=Database!$B$611,0,$E$61=Database!$B$607,IF($E$56=0,0,$E$36*$E$56*((1+$E$56)^$E$54-(1+$E$56)^(O163-1))/((1+$E$56)^$E$54-1)),$E$61=Database!$B$608,$E$36*$E$55*((1+$E$55)^$E$54-(1+$E$55)^(O163-1))/((1+$E$55)^$E$54-1))),0)</f>
        <v>331.17890411881996</v>
      </c>
      <c r="P191" s="151">
        <f>IFERROR(IF(P163&gt;$E$54,0,_xlfn.IFS($E$61=Database!$B$609,0,$E$61=Database!$B$610,0,$E$61=Database!$B$611,0,$E$61=Database!$B$607,IF($E$56=0,0,$E$36*$E$56*((1+$E$56)^$E$54-(1+$E$56)^(P163-1))/((1+$E$56)^$E$54-1)),$E$61=Database!$B$608,$E$36*$E$55*((1+$E$55)^$E$54-(1+$E$55)^(P163-1))/((1+$E$55)^$E$54-1))),0)</f>
        <v>291.36141293514146</v>
      </c>
      <c r="Q191" s="151">
        <f>IFERROR(IF(Q163&gt;$E$54,0,_xlfn.IFS($E$61=Database!$B$609,0,$E$61=Database!$B$610,0,$E$61=Database!$B$611,0,$E$61=Database!$B$607,IF($E$56=0,0,$E$36*$E$56*((1+$E$56)^$E$54-(1+$E$56)^(Q163-1))/((1+$E$56)^$E$54-1)),$E$61=Database!$B$608,$E$36*$E$55*((1+$E$55)^$E$54-(1+$E$55)^(Q163-1))/((1+$E$55)^$E$54-1))),0)</f>
        <v>249.27432475399314</v>
      </c>
      <c r="R191" s="151">
        <f>IFERROR(IF(R163&gt;$E$54,0,_xlfn.IFS($E$61=Database!$B$609,0,$E$61=Database!$B$610,0,$E$61=Database!$B$611,0,$E$61=Database!$B$607,IF($E$56=0,0,$E$36*$E$56*((1+$E$56)^$E$54-(1+$E$56)^(R163-1))/((1+$E$56)^$E$54-1)),$E$61=Database!$B$608,$E$36*$E$55*((1+$E$55)^$E$54-(1+$E$55)^(R163-1))/((1+$E$55)^$E$54-1))),0)</f>
        <v>204.78827254651949</v>
      </c>
      <c r="S191" s="151">
        <f>IFERROR(IF(S163&gt;$E$54,0,_xlfn.IFS($E$61=Database!$B$609,0,$E$61=Database!$B$610,0,$E$61=Database!$B$611,0,$E$61=Database!$B$607,IF($E$56=0,0,$E$36*$E$56*((1+$E$56)^$E$54-(1+$E$56)^(S163-1))/((1+$E$56)^$E$54-1)),$E$61=Database!$B$608,$E$36*$E$55*((1+$E$55)^$E$54-(1+$E$55)^(S163-1))/((1+$E$55)^$E$54-1))),0)</f>
        <v>157.7665153632197</v>
      </c>
      <c r="T191" s="151">
        <f>IFERROR(IF(T163&gt;$E$54,0,_xlfn.IFS($E$61=Database!$B$609,0,$E$61=Database!$B$610,0,$E$61=Database!$B$611,0,$E$61=Database!$B$607,IF($E$56=0,0,$E$36*$E$56*((1+$E$56)^$E$54-(1+$E$56)^(T163-1))/((1+$E$56)^$E$54-1)),$E$61=Database!$B$608,$E$36*$E$55*((1+$E$55)^$E$54-(1+$E$55)^(T163-1))/((1+$E$55)^$E$54-1))),0)</f>
        <v>108.06451802047188</v>
      </c>
      <c r="U191" s="151">
        <f>IFERROR(IF(U163&gt;$E$54,0,_xlfn.IFS($E$61=Database!$B$609,0,$E$61=Database!$B$610,0,$E$61=Database!$B$611,0,$E$61=Database!$B$607,IF($E$56=0,0,$E$36*$E$56*((1+$E$56)^$E$54-(1+$E$56)^(U163-1))/((1+$E$56)^$E$54-1)),$E$61=Database!$B$608,$E$36*$E$55*((1+$E$55)^$E$54-(1+$E$55)^(U163-1))/((1+$E$55)^$E$54-1))),0)</f>
        <v>55.52950682918749</v>
      </c>
      <c r="V191" s="151">
        <f>IFERROR(IF(V163&gt;$E$54,0,_xlfn.IFS($E$61=Database!$B$609,0,$E$61=Database!$B$610,0,$E$61=Database!$B$611,0,$E$61=Database!$B$607,IF($E$56=0,0,$E$36*$E$56*((1+$E$56)^$E$54-(1+$E$56)^(V163-1))/((1+$E$56)^$E$54-1)),$E$61=Database!$B$608,$E$36*$E$55*((1+$E$55)^$E$54-(1+$E$55)^(V163-1))/((1+$E$55)^$E$54-1))),0)</f>
        <v>0</v>
      </c>
      <c r="W191" s="151">
        <f>IFERROR(IF(W163&gt;$E$54,0,_xlfn.IFS($E$61=Database!$B$609,0,$E$61=Database!$B$610,0,$E$61=Database!$B$611,0,$E$61=Database!$B$607,IF($E$56=0,0,$E$36*$E$56*((1+$E$56)^$E$54-(1+$E$56)^(W163-1))/((1+$E$56)^$E$54-1)),$E$61=Database!$B$608,$E$36*$E$55*((1+$E$55)^$E$54-(1+$E$55)^(W163-1))/((1+$E$55)^$E$54-1))),0)</f>
        <v>0</v>
      </c>
      <c r="X191" s="151">
        <f>IFERROR(IF(X163&gt;$E$54,0,_xlfn.IFS($E$61=Database!$B$609,0,$E$61=Database!$B$610,0,$E$61=Database!$B$611,0,$E$61=Database!$B$607,IF($E$56=0,0,$E$36*$E$56*((1+$E$56)^$E$54-(1+$E$56)^(X163-1))/((1+$E$56)^$E$54-1)),$E$61=Database!$B$608,$E$36*$E$55*((1+$E$55)^$E$54-(1+$E$55)^(X163-1))/((1+$E$55)^$E$54-1))),0)</f>
        <v>0</v>
      </c>
      <c r="Y191" s="151">
        <f>IFERROR(IF(Y163&gt;$E$54,0,_xlfn.IFS($E$61=Database!$B$609,0,$E$61=Database!$B$610,0,$E$61=Database!$B$611,0,$E$61=Database!$B$607,IF($E$56=0,0,$E$36*$E$56*((1+$E$56)^$E$54-(1+$E$56)^(Y163-1))/((1+$E$56)^$E$54-1)),$E$61=Database!$B$608,$E$36*$E$55*((1+$E$55)^$E$54-(1+$E$55)^(Y163-1))/((1+$E$55)^$E$54-1))),0)</f>
        <v>0</v>
      </c>
      <c r="Z191" s="151">
        <f>IFERROR(IF(Z163&gt;$E$54,0,_xlfn.IFS($E$61=Database!$B$609,0,$E$61=Database!$B$610,0,$E$61=Database!$B$611,0,$E$61=Database!$B$607,IF($E$56=0,0,$E$36*$E$56*((1+$E$56)^$E$54-(1+$E$56)^(Z163-1))/((1+$E$56)^$E$54-1)),$E$61=Database!$B$608,$E$36*$E$55*((1+$E$55)^$E$54-(1+$E$55)^(Z163-1))/((1+$E$55)^$E$54-1))),0)</f>
        <v>0</v>
      </c>
      <c r="AA191" s="151">
        <f>IFERROR(IF(AA163&gt;$E$54,0,_xlfn.IFS($E$61=Database!$B$609,0,$E$61=Database!$B$610,0,$E$61=Database!$B$611,0,$E$61=Database!$B$607,IF($E$56=0,0,$E$36*$E$56*((1+$E$56)^$E$54-(1+$E$56)^(AA163-1))/((1+$E$56)^$E$54-1)),$E$61=Database!$B$608,$E$36*$E$55*((1+$E$55)^$E$54-(1+$E$55)^(AA163-1))/((1+$E$55)^$E$54-1))),0)</f>
        <v>0</v>
      </c>
      <c r="AB191" s="151">
        <f>IFERROR(IF(AB163&gt;$E$54,0,_xlfn.IFS($E$61=Database!$B$609,0,$E$61=Database!$B$610,0,$E$61=Database!$B$611,0,$E$61=Database!$B$607,IF($E$56=0,0,$E$36*$E$56*((1+$E$56)^$E$54-(1+$E$56)^(AB163-1))/((1+$E$56)^$E$54-1)),$E$61=Database!$B$608,$E$36*$E$55*((1+$E$55)^$E$54-(1+$E$55)^(AB163-1))/((1+$E$55)^$E$54-1))),0)</f>
        <v>0</v>
      </c>
      <c r="AC191" s="151">
        <f>IFERROR(IF(AC163&gt;$E$54,0,_xlfn.IFS($E$61=Database!$B$609,0,$E$61=Database!$B$610,0,$E$61=Database!$B$611,0,$E$61=Database!$B$607,IF($E$56=0,0,$E$36*$E$56*((1+$E$56)^$E$54-(1+$E$56)^(AC163-1))/((1+$E$56)^$E$54-1)),$E$61=Database!$B$608,$E$36*$E$55*((1+$E$55)^$E$54-(1+$E$55)^(AC163-1))/((1+$E$55)^$E$54-1))),0)</f>
        <v>0</v>
      </c>
      <c r="AD191" s="151">
        <f>IFERROR(IF(AD163&gt;$E$54,0,_xlfn.IFS($E$61=Database!$B$609,0,$E$61=Database!$B$610,0,$E$61=Database!$B$611,0,$E$61=Database!$B$607,IF($E$56=0,0,$E$36*$E$56*((1+$E$56)^$E$54-(1+$E$56)^(AD163-1))/((1+$E$56)^$E$54-1)),$E$61=Database!$B$608,$E$36*$E$55*((1+$E$55)^$E$54-(1+$E$55)^(AD163-1))/((1+$E$55)^$E$54-1))),0)</f>
        <v>0</v>
      </c>
      <c r="AE191" s="151">
        <f>IFERROR(IF(AE163&gt;$E$54,0,_xlfn.IFS($E$61=Database!$B$609,0,$E$61=Database!$B$610,0,$E$61=Database!$B$611,0,$E$61=Database!$B$607,IF($E$56=0,0,$E$36*$E$56*((1+$E$56)^$E$54-(1+$E$56)^(AE163-1))/((1+$E$56)^$E$54-1)),$E$61=Database!$B$608,$E$36*$E$55*((1+$E$55)^$E$54-(1+$E$55)^(AE163-1))/((1+$E$55)^$E$54-1))),0)</f>
        <v>0</v>
      </c>
      <c r="AF191" s="151">
        <f>IFERROR(IF(AF163&gt;$E$54,0,_xlfn.IFS($E$61=Database!$B$609,0,$E$61=Database!$B$610,0,$E$61=Database!$B$611,0,$E$61=Database!$B$607,IF($E$56=0,0,$E$36*$E$56*((1+$E$56)^$E$54-(1+$E$56)^(AF163-1))/((1+$E$56)^$E$54-1)),$E$61=Database!$B$608,$E$36*$E$55*((1+$E$55)^$E$54-(1+$E$55)^(AF163-1))/((1+$E$55)^$E$54-1))),0)</f>
        <v>0</v>
      </c>
      <c r="AG191" s="151">
        <f>IFERROR(IF(AG163&gt;$E$54,0,_xlfn.IFS($E$61=Database!$B$609,0,$E$61=Database!$B$610,0,$E$61=Database!$B$611,0,$E$61=Database!$B$607,IF($E$56=0,0,$E$36*$E$56*((1+$E$56)^$E$54-(1+$E$56)^(AG163-1))/((1+$E$56)^$E$54-1)),$E$61=Database!$B$608,$E$36*$E$55*((1+$E$55)^$E$54-(1+$E$55)^(AG163-1))/((1+$E$55)^$E$54-1))),0)</f>
        <v>0</v>
      </c>
      <c r="AH191" s="151">
        <f>IFERROR(IF(AH163&gt;$E$54,0,_xlfn.IFS($E$61=Database!$B$609,0,$E$61=Database!$B$610,0,$E$61=Database!$B$611,0,$E$61=Database!$B$607,IF($E$56=0,0,$E$36*$E$56*((1+$E$56)^$E$54-(1+$E$56)^(AH163-1))/((1+$E$56)^$E$54-1)),$E$61=Database!$B$608,$E$36*$E$55*((1+$E$55)^$E$54-(1+$E$55)^(AH163-1))/((1+$E$55)^$E$54-1))),0)</f>
        <v>0</v>
      </c>
      <c r="AI191" s="151">
        <f>IFERROR(IF(AI163&gt;$E$54,0,_xlfn.IFS($E$61=Database!$B$609,0,$E$61=Database!$B$610,0,$E$61=Database!$B$611,0,$E$61=Database!$B$607,IF($E$56=0,0,$E$36*$E$56*((1+$E$56)^$E$54-(1+$E$56)^(AI163-1))/((1+$E$56)^$E$54-1)),$E$61=Database!$B$608,$E$36*$E$55*((1+$E$55)^$E$54-(1+$E$55)^(AI163-1))/((1+$E$55)^$E$54-1))),0)</f>
        <v>0</v>
      </c>
      <c r="AJ191" s="151">
        <f>IFERROR(IF(AJ163&gt;$E$54,0,_xlfn.IFS($E$61=Database!$B$609,0,$E$61=Database!$B$610,0,$E$61=Database!$B$611,0,$E$61=Database!$B$607,IF($E$56=0,0,$E$36*$E$56*((1+$E$56)^$E$54-(1+$E$56)^(AJ163-1))/((1+$E$56)^$E$54-1)),$E$61=Database!$B$608,$E$36*$E$55*((1+$E$55)^$E$54-(1+$E$55)^(AJ163-1))/((1+$E$55)^$E$54-1))),0)</f>
        <v>0</v>
      </c>
      <c r="AK191" s="151">
        <f>IFERROR(IF(AK163&gt;$E$54,0,_xlfn.IFS($E$61=Database!$B$609,0,$E$61=Database!$B$610,0,$E$61=Database!$B$611,0,$E$61=Database!$B$607,IF($E$56=0,0,$E$36*$E$56*((1+$E$56)^$E$54-(1+$E$56)^(AK163-1))/((1+$E$56)^$E$54-1)),$E$61=Database!$B$608,$E$36*$E$55*((1+$E$55)^$E$54-(1+$E$55)^(AK163-1))/((1+$E$55)^$E$54-1))),0)</f>
        <v>0</v>
      </c>
      <c r="AL191" s="151">
        <f>IFERROR(IF(AL163&gt;$E$54,0,_xlfn.IFS($E$61=Database!$B$609,0,$E$61=Database!$B$610,0,$E$61=Database!$B$611,0,$E$61=Database!$B$607,IF($E$56=0,0,$E$36*$E$56*((1+$E$56)^$E$54-(1+$E$56)^(AL163-1))/((1+$E$56)^$E$54-1)),$E$61=Database!$B$608,$E$36*$E$55*((1+$E$55)^$E$54-(1+$E$55)^(AL163-1))/((1+$E$55)^$E$54-1))),0)</f>
        <v>0</v>
      </c>
      <c r="AM191" s="151">
        <f>IFERROR(IF(AM163&gt;$E$54,0,_xlfn.IFS($E$61=Database!$B$609,0,$E$61=Database!$B$610,0,$E$61=Database!$B$611,0,$E$61=Database!$B$607,IF($E$56=0,0,$E$36*$E$56*((1+$E$56)^$E$54-(1+$E$56)^(AM163-1))/((1+$E$56)^$E$54-1)),$E$61=Database!$B$608,$E$36*$E$55*((1+$E$55)^$E$54-(1+$E$55)^(AM163-1))/((1+$E$55)^$E$54-1))),0)</f>
        <v>0</v>
      </c>
      <c r="AN191" s="151">
        <f>IFERROR(IF(AN163&gt;$E$54,0,_xlfn.IFS($E$61=Database!$B$609,0,$E$61=Database!$B$610,0,$E$61=Database!$B$611,0,$E$61=Database!$B$607,IF($E$56=0,0,$E$36*$E$56*((1+$E$56)^$E$54-(1+$E$56)^(AN163-1))/((1+$E$56)^$E$54-1)),$E$61=Database!$B$608,$E$36*$E$55*((1+$E$55)^$E$54-(1+$E$55)^(AN163-1))/((1+$E$55)^$E$54-1))),0)</f>
        <v>0</v>
      </c>
      <c r="AO191" s="151">
        <f>IFERROR(IF(AO163&gt;$E$54,0,_xlfn.IFS($E$61=Database!$B$609,0,$E$61=Database!$B$610,0,$E$61=Database!$B$611,0,$E$61=Database!$B$607,IF($E$56=0,0,$E$36*$E$56*((1+$E$56)^$E$54-(1+$E$56)^(AO163-1))/((1+$E$56)^$E$54-1)),$E$61=Database!$B$608,$E$36*$E$55*((1+$E$55)^$E$54-(1+$E$55)^(AO163-1))/((1+$E$55)^$E$54-1))),0)</f>
        <v>0</v>
      </c>
      <c r="AP191" s="151">
        <f>IFERROR(IF(AP163&gt;$E$54,0,_xlfn.IFS($E$61=Database!$B$609,0,$E$61=Database!$B$610,0,$E$61=Database!$B$611,0,$E$61=Database!$B$607,IF($E$56=0,0,$E$36*$E$56*((1+$E$56)^$E$54-(1+$E$56)^(AP163-1))/((1+$E$56)^$E$54-1)),$E$61=Database!$B$608,$E$36*$E$55*((1+$E$55)^$E$54-(1+$E$55)^(AP163-1))/((1+$E$55)^$E$54-1))),0)</f>
        <v>0</v>
      </c>
      <c r="AQ191" s="151">
        <f>IFERROR(IF(AQ163&gt;$E$54,0,_xlfn.IFS($E$61=Database!$B$609,0,$E$61=Database!$B$610,0,$E$61=Database!$B$611,0,$E$61=Database!$B$607,IF($E$56=0,0,$E$36*$E$56*((1+$E$56)^$E$54-(1+$E$56)^(AQ163-1))/((1+$E$56)^$E$54-1)),$E$61=Database!$B$608,$E$36*$E$55*((1+$E$55)^$E$54-(1+$E$55)^(AQ163-1))/((1+$E$55)^$E$54-1))),0)</f>
        <v>0</v>
      </c>
      <c r="AR191" s="151">
        <f>IFERROR(IF(AR163&gt;$E$54,0,_xlfn.IFS($E$61=Database!$B$609,0,$E$61=Database!$B$610,0,$E$61=Database!$B$611,0,$E$61=Database!$B$607,IF($E$56=0,0,$E$36*$E$56*((1+$E$56)^$E$54-(1+$E$56)^(AR163-1))/((1+$E$56)^$E$54-1)),$E$61=Database!$B$608,$E$36*$E$55*((1+$E$55)^$E$54-(1+$E$55)^(AR163-1))/((1+$E$55)^$E$54-1))),0)</f>
        <v>0</v>
      </c>
      <c r="AS191" s="151">
        <f>IFERROR(IF(AS163&gt;$E$54,0,_xlfn.IFS($E$61=Database!$B$609,0,$E$61=Database!$B$610,0,$E$61=Database!$B$611,0,$E$61=Database!$B$607,IF($E$56=0,0,$E$36*$E$56*((1+$E$56)^$E$54-(1+$E$56)^(AS163-1))/((1+$E$56)^$E$54-1)),$E$61=Database!$B$608,$E$36*$E$55*((1+$E$55)^$E$54-(1+$E$55)^(AS163-1))/((1+$E$55)^$E$54-1))),0)</f>
        <v>0</v>
      </c>
      <c r="AT191" s="151">
        <f>IFERROR(IF(AT163&gt;$E$54,0,_xlfn.IFS($E$61=Database!$B$609,0,$E$61=Database!$B$610,0,$E$61=Database!$B$611,0,$E$61=Database!$B$607,IF($E$56=0,0,$E$36*$E$56*((1+$E$56)^$E$54-(1+$E$56)^(AT163-1))/((1+$E$56)^$E$54-1)),$E$61=Database!$B$608,$E$36*$E$55*((1+$E$55)^$E$54-(1+$E$55)^(AT163-1))/((1+$E$55)^$E$54-1))),0)</f>
        <v>0</v>
      </c>
      <c r="AU191" s="151">
        <f>IFERROR(IF(AU163&gt;$E$54,0,_xlfn.IFS($E$61=Database!$B$609,0,$E$61=Database!$B$610,0,$E$61=Database!$B$611,0,$E$61=Database!$B$607,IF($E$56=0,0,$E$36*$E$56*((1+$E$56)^$E$54-(1+$E$56)^(AU163-1))/((1+$E$56)^$E$54-1)),$E$61=Database!$B$608,$E$36*$E$55*((1+$E$55)^$E$54-(1+$E$55)^(AU163-1))/((1+$E$55)^$E$54-1))),0)</f>
        <v>0</v>
      </c>
      <c r="AV191" s="151">
        <f>IFERROR(IF(AV163&gt;$E$54,0,_xlfn.IFS($E$61=Database!$B$609,0,$E$61=Database!$B$610,0,$E$61=Database!$B$611,0,$E$61=Database!$B$607,IF($E$56=0,0,$E$36*$E$56*((1+$E$56)^$E$54-(1+$E$56)^(AV163-1))/((1+$E$56)^$E$54-1)),$E$61=Database!$B$608,$E$36*$E$55*((1+$E$55)^$E$54-(1+$E$55)^(AV163-1))/((1+$E$55)^$E$54-1))),0)</f>
        <v>0</v>
      </c>
      <c r="AW191" s="151">
        <f>IFERROR(IF(AW163&gt;$E$54,0,_xlfn.IFS($E$61=Database!$B$609,0,$E$61=Database!$B$610,0,$E$61=Database!$B$611,0,$E$61=Database!$B$607,IF($E$56=0,0,$E$36*$E$56*((1+$E$56)^$E$54-(1+$E$56)^(AW163-1))/((1+$E$56)^$E$54-1)),$E$61=Database!$B$608,$E$36*$E$55*((1+$E$55)^$E$54-(1+$E$55)^(AW163-1))/((1+$E$55)^$E$54-1))),0)</f>
        <v>0</v>
      </c>
      <c r="AX191" s="151">
        <f>IFERROR(IF(AX163&gt;$E$54,0,_xlfn.IFS($E$61=Database!$B$609,0,$E$61=Database!$B$610,0,$E$61=Database!$B$611,0,$E$61=Database!$B$607,IF($E$56=0,0,$E$36*$E$56*((1+$E$56)^$E$54-(1+$E$56)^(AX163-1))/((1+$E$56)^$E$54-1)),$E$61=Database!$B$608,$E$36*$E$55*((1+$E$55)^$E$54-(1+$E$55)^(AX163-1))/((1+$E$55)^$E$54-1))),0)</f>
        <v>0</v>
      </c>
      <c r="AY191" s="151">
        <f>IFERROR(IF(AY163&gt;$E$54,0,_xlfn.IFS($E$61=Database!$B$609,0,$E$61=Database!$B$610,0,$E$61=Database!$B$611,0,$E$61=Database!$B$607,IF($E$56=0,0,$E$36*$E$56*((1+$E$56)^$E$54-(1+$E$56)^(AY163-1))/((1+$E$56)^$E$54-1)),$E$61=Database!$B$608,$E$36*$E$55*((1+$E$55)^$E$54-(1+$E$55)^(AY163-1))/((1+$E$55)^$E$54-1))),0)</f>
        <v>0</v>
      </c>
      <c r="AZ191" s="151">
        <f>IFERROR(IF(AZ163&gt;$E$54,0,_xlfn.IFS($E$61=Database!$B$609,0,$E$61=Database!$B$610,0,$E$61=Database!$B$611,0,$E$61=Database!$B$607,IF($E$56=0,0,$E$36*$E$56*((1+$E$56)^$E$54-(1+$E$56)^(AZ163-1))/((1+$E$56)^$E$54-1)),$E$61=Database!$B$608,$E$36*$E$55*((1+$E$55)^$E$54-(1+$E$55)^(AZ163-1))/((1+$E$55)^$E$54-1))),0)</f>
        <v>0</v>
      </c>
      <c r="BA191" s="151">
        <f>IFERROR(IF(BA163&gt;$E$54,0,_xlfn.IFS($E$61=Database!$B$609,0,$E$61=Database!$B$610,0,$E$61=Database!$B$611,0,$E$61=Database!$B$607,IF($E$56=0,0,$E$36*$E$56*((1+$E$56)^$E$54-(1+$E$56)^(BA163-1))/((1+$E$56)^$E$54-1)),$E$61=Database!$B$608,$E$36*$E$55*((1+$E$55)^$E$54-(1+$E$55)^(BA163-1))/((1+$E$55)^$E$54-1))),0)</f>
        <v>0</v>
      </c>
      <c r="BB191" s="151">
        <f>IFERROR(IF(BB163&gt;$E$54,0,_xlfn.IFS($E$61=Database!$B$609,0,$E$61=Database!$B$610,0,$E$61=Database!$B$611,0,$E$61=Database!$B$607,IF($E$56=0,0,$E$36*$E$56*((1+$E$56)^$E$54-(1+$E$56)^(BB163-1))/((1+$E$56)^$E$54-1)),$E$61=Database!$B$608,$E$36*$E$55*((1+$E$55)^$E$54-(1+$E$55)^(BB163-1))/((1+$E$55)^$E$54-1))),0)</f>
        <v>0</v>
      </c>
      <c r="BC191" s="151">
        <f>IFERROR(IF(BC163&gt;$E$54,0,_xlfn.IFS($E$61=Database!$B$609,0,$E$61=Database!$B$610,0,$E$61=Database!$B$611,0,$E$61=Database!$B$607,IF($E$56=0,0,$E$36*$E$56*((1+$E$56)^$E$54-(1+$E$56)^(BC163-1))/((1+$E$56)^$E$54-1)),$E$61=Database!$B$608,$E$36*$E$55*((1+$E$55)^$E$54-(1+$E$55)^(BC163-1))/((1+$E$55)^$E$54-1))),0)</f>
        <v>0</v>
      </c>
      <c r="BD191" s="151">
        <f>IFERROR(IF(BD163&gt;$E$54,0,_xlfn.IFS($E$61=Database!$B$609,0,$E$61=Database!$B$610,0,$E$61=Database!$B$611,0,$E$61=Database!$B$607,IF($E$56=0,0,$E$36*$E$56*((1+$E$56)^$E$54-(1+$E$56)^(BD163-1))/((1+$E$56)^$E$54-1)),$E$61=Database!$B$608,$E$36*$E$55*((1+$E$55)^$E$54-(1+$E$55)^(BD163-1))/((1+$E$55)^$E$54-1))),0)</f>
        <v>0</v>
      </c>
      <c r="BE191" s="151">
        <f>IFERROR(IF(BE163&gt;$E$54,0,_xlfn.IFS($E$61=Database!$B$609,0,$E$61=Database!$B$610,0,$E$61=Database!$B$611,0,$E$61=Database!$B$607,IF($E$56=0,0,$E$36*$E$56*((1+$E$56)^$E$54-(1+$E$56)^(BE163-1))/((1+$E$56)^$E$54-1)),$E$61=Database!$B$608,$E$36*$E$55*((1+$E$55)^$E$54-(1+$E$55)^(BE163-1))/((1+$E$55)^$E$54-1))),0)</f>
        <v>0</v>
      </c>
      <c r="BF191" s="151">
        <f>IFERROR(IF(BF163&gt;$E$54,0,_xlfn.IFS($E$61=Database!$B$609,0,$E$61=Database!$B$610,0,$E$61=Database!$B$611,0,$E$61=Database!$B$607,IF($E$56=0,0,$E$36*$E$56*((1+$E$56)^$E$54-(1+$E$56)^(BF163-1))/((1+$E$56)^$E$54-1)),$E$61=Database!$B$608,$E$36*$E$55*((1+$E$55)^$E$54-(1+$E$55)^(BF163-1))/((1+$E$55)^$E$54-1))),0)</f>
        <v>0</v>
      </c>
      <c r="BG191" s="151">
        <f>IFERROR(IF(BG163&gt;$E$54,0,_xlfn.IFS($E$61=Database!$B$609,0,$E$61=Database!$B$610,0,$E$61=Database!$B$611,0,$E$61=Database!$B$607,IF($E$56=0,0,$E$36*$E$56*((1+$E$56)^$E$54-(1+$E$56)^(BG163-1))/((1+$E$56)^$E$54-1)),$E$61=Database!$B$608,$E$36*$E$55*((1+$E$55)^$E$54-(1+$E$55)^(BG163-1))/((1+$E$55)^$E$54-1))),0)</f>
        <v>0</v>
      </c>
      <c r="BH191" s="151">
        <f>IFERROR(IF(BH163&gt;$E$54,0,_xlfn.IFS($E$61=Database!$B$609,0,$E$61=Database!$B$610,0,$E$61=Database!$B$611,0,$E$61=Database!$B$607,IF($E$56=0,0,$E$36*$E$56*((1+$E$56)^$E$54-(1+$E$56)^(BH163-1))/((1+$E$56)^$E$54-1)),$E$61=Database!$B$608,$E$36*$E$55*((1+$E$55)^$E$54-(1+$E$55)^(BH163-1))/((1+$E$55)^$E$54-1))),0)</f>
        <v>0</v>
      </c>
      <c r="BI191" s="151">
        <f>IFERROR(IF(BI163&gt;$E$54,0,_xlfn.IFS($E$61=Database!$B$609,0,$E$61=Database!$B$610,0,$E$61=Database!$B$611,0,$E$61=Database!$B$607,IF($E$56=0,0,$E$36*$E$56*((1+$E$56)^$E$54-(1+$E$56)^(BI163-1))/((1+$E$56)^$E$54-1)),$E$61=Database!$B$608,$E$36*$E$55*((1+$E$55)^$E$54-(1+$E$55)^(BI163-1))/((1+$E$55)^$E$54-1))),0)</f>
        <v>0</v>
      </c>
      <c r="BJ191" s="151">
        <f>IFERROR(IF(BJ163&gt;$E$54,0,_xlfn.IFS($E$61=Database!$B$609,0,$E$61=Database!$B$610,0,$E$61=Database!$B$611,0,$E$61=Database!$B$607,IF($E$56=0,0,$E$36*$E$56*((1+$E$56)^$E$54-(1+$E$56)^(BJ163-1))/((1+$E$56)^$E$54-1)),$E$61=Database!$B$608,$E$36*$E$55*((1+$E$55)^$E$54-(1+$E$55)^(BJ163-1))/((1+$E$55)^$E$54-1))),0)</f>
        <v>0</v>
      </c>
      <c r="BK191" s="151">
        <f>IFERROR(IF(BK163&gt;$E$54,0,_xlfn.IFS($E$61=Database!$B$609,0,$E$61=Database!$B$610,0,$E$61=Database!$B$611,0,$E$61=Database!$B$607,IF($E$56=0,0,$E$36*$E$56*((1+$E$56)^$E$54-(1+$E$56)^(BK163-1))/((1+$E$56)^$E$54-1)),$E$61=Database!$B$608,$E$36*$E$55*((1+$E$55)^$E$54-(1+$E$55)^(BK163-1))/((1+$E$55)^$E$54-1))),0)</f>
        <v>0</v>
      </c>
      <c r="BL191" s="151">
        <f>IFERROR(IF(BL163&gt;$E$54,0,_xlfn.IFS($E$61=Database!$B$609,0,$E$61=Database!$B$610,0,$E$61=Database!$B$611,0,$E$61=Database!$B$607,IF($E$56=0,0,$E$36*$E$56*((1+$E$56)^$E$54-(1+$E$56)^(BL163-1))/((1+$E$56)^$E$54-1)),$E$61=Database!$B$608,$E$36*$E$55*((1+$E$55)^$E$54-(1+$E$55)^(BL163-1))/((1+$E$55)^$E$54-1))),0)</f>
        <v>0</v>
      </c>
      <c r="BM191" s="151">
        <f>IFERROR(IF(BM163&gt;$E$54,0,_xlfn.IFS($E$61=Database!$B$609,0,$E$61=Database!$B$610,0,$E$61=Database!$B$611,0,$E$61=Database!$B$607,IF($E$56=0,0,$E$36*$E$56*((1+$E$56)^$E$54-(1+$E$56)^(BM163-1))/((1+$E$56)^$E$54-1)),$E$61=Database!$B$608,$E$36*$E$55*((1+$E$55)^$E$54-(1+$E$55)^(BM163-1))/((1+$E$55)^$E$54-1))),0)</f>
        <v>0</v>
      </c>
      <c r="BN191" s="151">
        <f>IFERROR(IF(BN163&gt;$E$54,0,_xlfn.IFS($E$61=Database!$B$609,0,$E$61=Database!$B$610,0,$E$61=Database!$B$611,0,$E$61=Database!$B$607,IF($E$56=0,0,$E$36*$E$56*((1+$E$56)^$E$54-(1+$E$56)^(BN163-1))/((1+$E$56)^$E$54-1)),$E$61=Database!$B$608,$E$36*$E$55*((1+$E$55)^$E$54-(1+$E$55)^(BN163-1))/((1+$E$55)^$E$54-1))),0)</f>
        <v>0</v>
      </c>
      <c r="BO191" s="151">
        <f>IFERROR(IF(BO163&gt;$E$54,0,_xlfn.IFS($E$61=Database!$B$609,0,$E$61=Database!$B$610,0,$E$61=Database!$B$611,0,$E$61=Database!$B$607,IF($E$56=0,0,$E$36*$E$56*((1+$E$56)^$E$54-(1+$E$56)^(BO163-1))/((1+$E$56)^$E$54-1)),$E$61=Database!$B$608,$E$36*$E$55*((1+$E$55)^$E$54-(1+$E$55)^(BO163-1))/((1+$E$55)^$E$54-1))),0)</f>
        <v>0</v>
      </c>
      <c r="BP191" s="151">
        <f>IFERROR(IF(BP163&gt;$E$54,0,_xlfn.IFS($E$61=Database!$B$609,0,$E$61=Database!$B$610,0,$E$61=Database!$B$611,0,$E$61=Database!$B$607,IF($E$56=0,0,$E$36*$E$56*((1+$E$56)^$E$54-(1+$E$56)^(BP163-1))/((1+$E$56)^$E$54-1)),$E$61=Database!$B$608,$E$36*$E$55*((1+$E$55)^$E$54-(1+$E$55)^(BP163-1))/((1+$E$55)^$E$54-1))),0)</f>
        <v>0</v>
      </c>
      <c r="BQ191" s="151">
        <f>IFERROR(IF(BQ163&gt;$E$54,0,_xlfn.IFS($E$61=Database!$B$609,0,$E$61=Database!$B$610,0,$E$61=Database!$B$611,0,$E$61=Database!$B$607,IF($E$56=0,0,$E$36*$E$56*((1+$E$56)^$E$54-(1+$E$56)^(BQ163-1))/((1+$E$56)^$E$54-1)),$E$61=Database!$B$608,$E$36*$E$55*((1+$E$55)^$E$54-(1+$E$55)^(BQ163-1))/((1+$E$55)^$E$54-1))),0)</f>
        <v>0</v>
      </c>
      <c r="BR191" s="151">
        <f>IFERROR(IF(BR163&gt;$E$54,0,_xlfn.IFS($E$61=Database!$B$609,0,$E$61=Database!$B$610,0,$E$61=Database!$B$611,0,$E$61=Database!$B$607,IF($E$56=0,0,$E$36*$E$56*((1+$E$56)^$E$54-(1+$E$56)^(BR163-1))/((1+$E$56)^$E$54-1)),$E$61=Database!$B$608,$E$36*$E$55*((1+$E$55)^$E$54-(1+$E$55)^(BR163-1))/((1+$E$55)^$E$54-1))),0)</f>
        <v>0</v>
      </c>
      <c r="BS191" s="151">
        <f>IFERROR(IF(BS163&gt;$E$54,0,_xlfn.IFS($E$61=Database!$B$609,0,$E$61=Database!$B$610,0,$E$61=Database!$B$611,0,$E$61=Database!$B$607,IF($E$56=0,0,$E$36*$E$56*((1+$E$56)^$E$54-(1+$E$56)^(BS163-1))/((1+$E$56)^$E$54-1)),$E$61=Database!$B$608,$E$36*$E$55*((1+$E$55)^$E$54-(1+$E$55)^(BS163-1))/((1+$E$55)^$E$54-1))),0)</f>
        <v>0</v>
      </c>
      <c r="BT191" s="151">
        <f>IFERROR(IF(BT163&gt;$E$54,0,_xlfn.IFS($E$61=Database!$B$609,0,$E$61=Database!$B$610,0,$E$61=Database!$B$611,0,$E$61=Database!$B$607,IF($E$56=0,0,$E$36*$E$56*((1+$E$56)^$E$54-(1+$E$56)^(BT163-1))/((1+$E$56)^$E$54-1)),$E$61=Database!$B$608,$E$36*$E$55*((1+$E$55)^$E$54-(1+$E$55)^(BT163-1))/((1+$E$55)^$E$54-1))),0)</f>
        <v>0</v>
      </c>
      <c r="BU191" s="151">
        <f>IFERROR(IF(BU163&gt;$E$54,0,_xlfn.IFS($E$61=Database!$B$609,0,$E$61=Database!$B$610,0,$E$61=Database!$B$611,0,$E$61=Database!$B$607,IF($E$56=0,0,$E$36*$E$56*((1+$E$56)^$E$54-(1+$E$56)^(BU163-1))/((1+$E$56)^$E$54-1)),$E$61=Database!$B$608,$E$36*$E$55*((1+$E$55)^$E$54-(1+$E$55)^(BU163-1))/((1+$E$55)^$E$54-1))),0)</f>
        <v>0</v>
      </c>
      <c r="BV191" s="151">
        <f>IFERROR(IF(BV163&gt;$E$54,0,_xlfn.IFS($E$61=Database!$B$609,0,$E$61=Database!$B$610,0,$E$61=Database!$B$611,0,$E$61=Database!$B$607,IF($E$56=0,0,$E$36*$E$56*((1+$E$56)^$E$54-(1+$E$56)^(BV163-1))/((1+$E$56)^$E$54-1)),$E$61=Database!$B$608,$E$36*$E$55*((1+$E$55)^$E$54-(1+$E$55)^(BV163-1))/((1+$E$55)^$E$54-1))),0)</f>
        <v>0</v>
      </c>
      <c r="BW191" s="151">
        <f>IFERROR(IF(BW163&gt;$E$54,0,_xlfn.IFS($E$61=Database!$B$609,0,$E$61=Database!$B$610,0,$E$61=Database!$B$611,0,$E$61=Database!$B$607,IF($E$56=0,0,$E$36*$E$56*((1+$E$56)^$E$54-(1+$E$56)^(BW163-1))/((1+$E$56)^$E$54-1)),$E$61=Database!$B$608,$E$36*$E$55*((1+$E$55)^$E$54-(1+$E$55)^(BW163-1))/((1+$E$55)^$E$54-1))),0)</f>
        <v>0</v>
      </c>
      <c r="BX191" s="151">
        <f>IFERROR(IF(BX163&gt;$E$54,0,_xlfn.IFS($E$61=Database!$B$609,0,$E$61=Database!$B$610,0,$E$61=Database!$B$611,0,$E$61=Database!$B$607,IF($E$56=0,0,$E$36*$E$56*((1+$E$56)^$E$54-(1+$E$56)^(BX163-1))/((1+$E$56)^$E$54-1)),$E$61=Database!$B$608,$E$36*$E$55*((1+$E$55)^$E$54-(1+$E$55)^(BX163-1))/((1+$E$55)^$E$54-1))),0)</f>
        <v>0</v>
      </c>
      <c r="BY191" s="151">
        <f>IFERROR(IF(BY163&gt;$E$54,0,_xlfn.IFS($E$61=Database!$B$609,0,$E$61=Database!$B$610,0,$E$61=Database!$B$611,0,$E$61=Database!$B$607,IF($E$56=0,0,$E$36*$E$56*((1+$E$56)^$E$54-(1+$E$56)^(BY163-1))/((1+$E$56)^$E$54-1)),$E$61=Database!$B$608,$E$36*$E$55*((1+$E$55)^$E$54-(1+$E$55)^(BY163-1))/((1+$E$55)^$E$54-1))),0)</f>
        <v>0</v>
      </c>
      <c r="BZ191" s="151">
        <f>IFERROR(IF(BZ163&gt;$E$54,0,_xlfn.IFS($E$61=Database!$B$609,0,$E$61=Database!$B$610,0,$E$61=Database!$B$611,0,$E$61=Database!$B$607,IF($E$56=0,0,$E$36*$E$56*((1+$E$56)^$E$54-(1+$E$56)^(BZ163-1))/((1+$E$56)^$E$54-1)),$E$61=Database!$B$608,$E$36*$E$55*((1+$E$55)^$E$54-(1+$E$55)^(BZ163-1))/((1+$E$55)^$E$54-1))),0)</f>
        <v>0</v>
      </c>
      <c r="CA191" s="151">
        <f>IFERROR(IF(CA163&gt;$E$54,0,_xlfn.IFS($E$61=Database!$B$609,0,$E$61=Database!$B$610,0,$E$61=Database!$B$611,0,$E$61=Database!$B$607,IF($E$56=0,0,$E$36*$E$56*((1+$E$56)^$E$54-(1+$E$56)^(CA163-1))/((1+$E$56)^$E$54-1)),$E$61=Database!$B$608,$E$36*$E$55*((1+$E$55)^$E$54-(1+$E$55)^(CA163-1))/((1+$E$55)^$E$54-1))),0)</f>
        <v>0</v>
      </c>
      <c r="CB191" s="151">
        <f>IFERROR(IF(CB163&gt;$E$54,0,_xlfn.IFS($E$61=Database!$B$609,0,$E$61=Database!$B$610,0,$E$61=Database!$B$611,0,$E$61=Database!$B$607,IF($E$56=0,0,$E$36*$E$56*((1+$E$56)^$E$54-(1+$E$56)^(CB163-1))/((1+$E$56)^$E$54-1)),$E$61=Database!$B$608,$E$36*$E$55*((1+$E$55)^$E$54-(1+$E$55)^(CB163-1))/((1+$E$55)^$E$54-1))),0)</f>
        <v>0</v>
      </c>
      <c r="CC191" s="151">
        <f>IFERROR(IF(CC163&gt;$E$54,0,_xlfn.IFS($E$61=Database!$B$609,0,$E$61=Database!$B$610,0,$E$61=Database!$B$611,0,$E$61=Database!$B$607,IF($E$56=0,0,$E$36*$E$56*((1+$E$56)^$E$54-(1+$E$56)^(CC163-1))/((1+$E$56)^$E$54-1)),$E$61=Database!$B$608,$E$36*$E$55*((1+$E$55)^$E$54-(1+$E$55)^(CC163-1))/((1+$E$55)^$E$54-1))),0)</f>
        <v>0</v>
      </c>
      <c r="CD191" s="151">
        <f>IFERROR(IF(CD163&gt;$E$54,0,_xlfn.IFS($E$61=Database!$B$609,0,$E$61=Database!$B$610,0,$E$61=Database!$B$611,0,$E$61=Database!$B$607,IF($E$56=0,0,$E$36*$E$56*((1+$E$56)^$E$54-(1+$E$56)^(CD163-1))/((1+$E$56)^$E$54-1)),$E$61=Database!$B$608,$E$36*$E$55*((1+$E$55)^$E$54-(1+$E$55)^(CD163-1))/((1+$E$55)^$E$54-1))),0)</f>
        <v>0</v>
      </c>
      <c r="CE191" s="151">
        <f>IFERROR(IF(CE163&gt;$E$54,0,_xlfn.IFS($E$61=Database!$B$609,0,$E$61=Database!$B$610,0,$E$61=Database!$B$611,0,$E$61=Database!$B$607,IF($E$56=0,0,$E$36*$E$56*((1+$E$56)^$E$54-(1+$E$56)^(CE163-1))/((1+$E$56)^$E$54-1)),$E$61=Database!$B$608,$E$36*$E$55*((1+$E$55)^$E$54-(1+$E$55)^(CE163-1))/((1+$E$55)^$E$54-1))),0)</f>
        <v>0</v>
      </c>
      <c r="CF191" s="151">
        <f>IFERROR(IF(CF163&gt;$E$54,0,_xlfn.IFS($E$61=Database!$B$609,0,$E$61=Database!$B$610,0,$E$61=Database!$B$611,0,$E$61=Database!$B$607,IF($E$56=0,0,$E$36*$E$56*((1+$E$56)^$E$54-(1+$E$56)^(CF163-1))/((1+$E$56)^$E$54-1)),$E$61=Database!$B$608,$E$36*$E$55*((1+$E$55)^$E$54-(1+$E$55)^(CF163-1))/((1+$E$55)^$E$54-1))),0)</f>
        <v>0</v>
      </c>
      <c r="CG191" s="151">
        <f>IFERROR(IF(CG163&gt;$E$54,0,_xlfn.IFS($E$61=Database!$B$609,0,$E$61=Database!$B$610,0,$E$61=Database!$B$611,0,$E$61=Database!$B$607,IF($E$56=0,0,$E$36*$E$56*((1+$E$56)^$E$54-(1+$E$56)^(CG163-1))/((1+$E$56)^$E$54-1)),$E$61=Database!$B$608,$E$36*$E$55*((1+$E$55)^$E$54-(1+$E$55)^(CG163-1))/((1+$E$55)^$E$54-1))),0)</f>
        <v>0</v>
      </c>
      <c r="CH191" s="151">
        <f>IFERROR(IF(CH163&gt;$E$54,0,_xlfn.IFS($E$61=Database!$B$609,0,$E$61=Database!$B$610,0,$E$61=Database!$B$611,0,$E$61=Database!$B$607,IF($E$56=0,0,$E$36*$E$56*((1+$E$56)^$E$54-(1+$E$56)^(CH163-1))/((1+$E$56)^$E$54-1)),$E$61=Database!$B$608,$E$36*$E$55*((1+$E$55)^$E$54-(1+$E$55)^(CH163-1))/((1+$E$55)^$E$54-1))),0)</f>
        <v>0</v>
      </c>
      <c r="CI191" s="151">
        <f>IFERROR(IF(CI163&gt;$E$54,0,_xlfn.IFS($E$61=Database!$B$609,0,$E$61=Database!$B$610,0,$E$61=Database!$B$611,0,$E$61=Database!$B$607,IF($E$56=0,0,$E$36*$E$56*((1+$E$56)^$E$54-(1+$E$56)^(CI163-1))/((1+$E$56)^$E$54-1)),$E$61=Database!$B$608,$E$36*$E$55*((1+$E$55)^$E$54-(1+$E$55)^(CI163-1))/((1+$E$55)^$E$54-1))),0)</f>
        <v>0</v>
      </c>
      <c r="CJ191" s="151">
        <f>IFERROR(IF(CJ163&gt;$E$54,0,_xlfn.IFS($E$61=Database!$B$609,0,$E$61=Database!$B$610,0,$E$61=Database!$B$611,0,$E$61=Database!$B$607,IF($E$56=0,0,$E$36*$E$56*((1+$E$56)^$E$54-(1+$E$56)^(CJ163-1))/((1+$E$56)^$E$54-1)),$E$61=Database!$B$608,$E$36*$E$55*((1+$E$55)^$E$54-(1+$E$55)^(CJ163-1))/((1+$E$55)^$E$54-1))),0)</f>
        <v>0</v>
      </c>
      <c r="CK191" s="151">
        <f>IFERROR(IF(CK163&gt;$E$54,0,_xlfn.IFS($E$61=Database!$B$609,0,$E$61=Database!$B$610,0,$E$61=Database!$B$611,0,$E$61=Database!$B$607,IF($E$56=0,0,$E$36*$E$56*((1+$E$56)^$E$54-(1+$E$56)^(CK163-1))/((1+$E$56)^$E$54-1)),$E$61=Database!$B$608,$E$36*$E$55*((1+$E$55)^$E$54-(1+$E$55)^(CK163-1))/((1+$E$55)^$E$54-1))),0)</f>
        <v>0</v>
      </c>
      <c r="CL191" s="151">
        <f>IFERROR(IF(CL163&gt;$E$54,0,_xlfn.IFS($E$61=Database!$B$609,0,$E$61=Database!$B$610,0,$E$61=Database!$B$611,0,$E$61=Database!$B$607,IF($E$56=0,0,$E$36*$E$56*((1+$E$56)^$E$54-(1+$E$56)^(CL163-1))/((1+$E$56)^$E$54-1)),$E$61=Database!$B$608,$E$36*$E$55*((1+$E$55)^$E$54-(1+$E$55)^(CL163-1))/((1+$E$55)^$E$54-1))),0)</f>
        <v>0</v>
      </c>
      <c r="CM191" s="151">
        <f>IFERROR(IF(CM163&gt;$E$54,0,_xlfn.IFS($E$61=Database!$B$609,0,$E$61=Database!$B$610,0,$E$61=Database!$B$611,0,$E$61=Database!$B$607,IF($E$56=0,0,$E$36*$E$56*((1+$E$56)^$E$54-(1+$E$56)^(CM163-1))/((1+$E$56)^$E$54-1)),$E$61=Database!$B$608,$E$36*$E$55*((1+$E$55)^$E$54-(1+$E$55)^(CM163-1))/((1+$E$55)^$E$54-1))),0)</f>
        <v>0</v>
      </c>
      <c r="CN191" s="151">
        <f>IFERROR(IF(CN163&gt;$E$54,0,_xlfn.IFS($E$61=Database!$B$609,0,$E$61=Database!$B$610,0,$E$61=Database!$B$611,0,$E$61=Database!$B$607,IF($E$56=0,0,$E$36*$E$56*((1+$E$56)^$E$54-(1+$E$56)^(CN163-1))/((1+$E$56)^$E$54-1)),$E$61=Database!$B$608,$E$36*$E$55*((1+$E$55)^$E$54-(1+$E$55)^(CN163-1))/((1+$E$55)^$E$54-1))),0)</f>
        <v>0</v>
      </c>
      <c r="CO191" s="151">
        <f>IFERROR(IF(CO163&gt;$E$54,0,_xlfn.IFS($E$61=Database!$B$609,0,$E$61=Database!$B$610,0,$E$61=Database!$B$611,0,$E$61=Database!$B$607,IF($E$56=0,0,$E$36*$E$56*((1+$E$56)^$E$54-(1+$E$56)^(CO163-1))/((1+$E$56)^$E$54-1)),$E$61=Database!$B$608,$E$36*$E$55*((1+$E$55)^$E$54-(1+$E$55)^(CO163-1))/((1+$E$55)^$E$54-1))),0)</f>
        <v>0</v>
      </c>
      <c r="CP191" s="151">
        <f>IFERROR(IF(CP163&gt;$E$54,0,_xlfn.IFS($E$61=Database!$B$609,0,$E$61=Database!$B$610,0,$E$61=Database!$B$611,0,$E$61=Database!$B$607,IF($E$56=0,0,$E$36*$E$56*((1+$E$56)^$E$54-(1+$E$56)^(CP163-1))/((1+$E$56)^$E$54-1)),$E$61=Database!$B$608,$E$36*$E$55*((1+$E$55)^$E$54-(1+$E$55)^(CP163-1))/((1+$E$55)^$E$54-1))),0)</f>
        <v>0</v>
      </c>
      <c r="CQ191" s="151">
        <f>IFERROR(IF(CQ163&gt;$E$54,0,_xlfn.IFS($E$61=Database!$B$609,0,$E$61=Database!$B$610,0,$E$61=Database!$B$611,0,$E$61=Database!$B$607,IF($E$56=0,0,$E$36*$E$56*((1+$E$56)^$E$54-(1+$E$56)^(CQ163-1))/((1+$E$56)^$E$54-1)),$E$61=Database!$B$608,$E$36*$E$55*((1+$E$55)^$E$54-(1+$E$55)^(CQ163-1))/((1+$E$55)^$E$54-1))),0)</f>
        <v>0</v>
      </c>
      <c r="CR191" s="151">
        <f>IFERROR(IF(CR163&gt;$E$54,0,_xlfn.IFS($E$61=Database!$B$609,0,$E$61=Database!$B$610,0,$E$61=Database!$B$611,0,$E$61=Database!$B$607,IF($E$56=0,0,$E$36*$E$56*((1+$E$56)^$E$54-(1+$E$56)^(CR163-1))/((1+$E$56)^$E$54-1)),$E$61=Database!$B$608,$E$36*$E$55*((1+$E$55)^$E$54-(1+$E$55)^(CR163-1))/((1+$E$55)^$E$54-1))),0)</f>
        <v>0</v>
      </c>
      <c r="CS191" s="151">
        <f>IFERROR(IF(CS163&gt;$E$54,0,_xlfn.IFS($E$61=Database!$B$609,0,$E$61=Database!$B$610,0,$E$61=Database!$B$611,0,$E$61=Database!$B$607,IF($E$56=0,0,$E$36*$E$56*((1+$E$56)^$E$54-(1+$E$56)^(CS163-1))/((1+$E$56)^$E$54-1)),$E$61=Database!$B$608,$E$36*$E$55*((1+$E$55)^$E$54-(1+$E$55)^(CS163-1))/((1+$E$55)^$E$54-1))),0)</f>
        <v>0</v>
      </c>
      <c r="CT191" s="151">
        <f>IFERROR(IF(CT163&gt;$E$54,0,_xlfn.IFS($E$61=Database!$B$609,0,$E$61=Database!$B$610,0,$E$61=Database!$B$611,0,$E$61=Database!$B$607,IF($E$56=0,0,$E$36*$E$56*((1+$E$56)^$E$54-(1+$E$56)^(CT163-1))/((1+$E$56)^$E$54-1)),$E$61=Database!$B$608,$E$36*$E$55*((1+$E$55)^$E$54-(1+$E$55)^(CT163-1))/((1+$E$55)^$E$54-1))),0)</f>
        <v>0</v>
      </c>
      <c r="CU191" s="151">
        <f>IFERROR(IF(CU163&gt;$E$54,0,_xlfn.IFS($E$61=Database!$B$609,0,$E$61=Database!$B$610,0,$E$61=Database!$B$611,0,$E$61=Database!$B$607,IF($E$56=0,0,$E$36*$E$56*((1+$E$56)^$E$54-(1+$E$56)^(CU163-1))/((1+$E$56)^$E$54-1)),$E$61=Database!$B$608,$E$36*$E$55*((1+$E$55)^$E$54-(1+$E$55)^(CU163-1))/((1+$E$55)^$E$54-1))),0)</f>
        <v>0</v>
      </c>
      <c r="CV191" s="151">
        <f>IFERROR(IF(CV163&gt;$E$54,0,_xlfn.IFS($E$61=Database!$B$609,0,$E$61=Database!$B$610,0,$E$61=Database!$B$611,0,$E$61=Database!$B$607,IF($E$56=0,0,$E$36*$E$56*((1+$E$56)^$E$54-(1+$E$56)^(CV163-1))/((1+$E$56)^$E$54-1)),$E$61=Database!$B$608,$E$36*$E$55*((1+$E$55)^$E$54-(1+$E$55)^(CV163-1))/((1+$E$55)^$E$54-1))),0)</f>
        <v>0</v>
      </c>
      <c r="CW191" s="151">
        <f>IFERROR(IF(CW163&gt;$E$54,0,_xlfn.IFS($E$61=Database!$B$609,0,$E$61=Database!$B$610,0,$E$61=Database!$B$611,0,$E$61=Database!$B$607,IF($E$56=0,0,$E$36*$E$56*((1+$E$56)^$E$54-(1+$E$56)^(CW163-1))/((1+$E$56)^$E$54-1)),$E$61=Database!$B$608,$E$36*$E$55*((1+$E$55)^$E$54-(1+$E$55)^(CW163-1))/((1+$E$55)^$E$54-1))),0)</f>
        <v>0</v>
      </c>
      <c r="CX191" s="151">
        <f>IFERROR(IF(CX163&gt;$E$54,0,_xlfn.IFS($E$61=Database!$B$609,0,$E$61=Database!$B$610,0,$E$61=Database!$B$611,0,$E$61=Database!$B$607,IF($E$56=0,0,$E$36*$E$56*((1+$E$56)^$E$54-(1+$E$56)^(CX163-1))/((1+$E$56)^$E$54-1)),$E$61=Database!$B$608,$E$36*$E$55*((1+$E$55)^$E$54-(1+$E$55)^(CX163-1))/((1+$E$55)^$E$54-1))),0)</f>
        <v>0</v>
      </c>
      <c r="CY191" s="151">
        <f>IFERROR(IF(CY163&gt;$E$54,0,_xlfn.IFS($E$61=Database!$B$609,0,$E$61=Database!$B$610,0,$E$61=Database!$B$611,0,$E$61=Database!$B$607,IF($E$56=0,0,$E$36*$E$56*((1+$E$56)^$E$54-(1+$E$56)^(CY163-1))/((1+$E$56)^$E$54-1)),$E$61=Database!$B$608,$E$36*$E$55*((1+$E$55)^$E$54-(1+$E$55)^(CY163-1))/((1+$E$55)^$E$54-1))),0)</f>
        <v>0</v>
      </c>
      <c r="CZ191" s="151">
        <f>IFERROR(IF(CZ163&gt;$E$54,0,_xlfn.IFS($E$61=Database!$B$609,0,$E$61=Database!$B$610,0,$E$61=Database!$B$611,0,$E$61=Database!$B$607,IF($E$56=0,0,$E$36*$E$56*((1+$E$56)^$E$54-(1+$E$56)^(CZ163-1))/((1+$E$56)^$E$54-1)),$E$61=Database!$B$608,$E$36*$E$55*((1+$E$55)^$E$54-(1+$E$55)^(CZ163-1))/((1+$E$55)^$E$54-1))),0)</f>
        <v>0</v>
      </c>
      <c r="DA191" s="151">
        <f>IFERROR(IF(DA163&gt;$E$54,0,_xlfn.IFS($E$61=Database!$B$609,0,$E$61=Database!$B$610,0,$E$61=Database!$B$611,0,$E$61=Database!$B$607,IF($E$56=0,0,$E$36*$E$56*((1+$E$56)^$E$54-(1+$E$56)^(DA163-1))/((1+$E$56)^$E$54-1)),$E$61=Database!$B$608,$E$36*$E$55*((1+$E$55)^$E$54-(1+$E$55)^(DA163-1))/((1+$E$55)^$E$54-1))),0)</f>
        <v>0</v>
      </c>
      <c r="DB191" s="151">
        <f>IFERROR(IF(DB163&gt;$E$54,0,_xlfn.IFS($E$61=Database!$B$609,0,$E$61=Database!$B$610,0,$E$61=Database!$B$611,0,$E$61=Database!$B$607,IF($E$56=0,0,$E$36*$E$56*((1+$E$56)^$E$54-(1+$E$56)^(DB163-1))/((1+$E$56)^$E$54-1)),$E$61=Database!$B$608,$E$36*$E$55*((1+$E$55)^$E$54-(1+$E$55)^(DB163-1))/((1+$E$55)^$E$54-1))),0)</f>
        <v>0</v>
      </c>
    </row>
    <row r="192" spans="2:106" x14ac:dyDescent="0.25">
      <c r="B192" s="149" t="s">
        <v>385</v>
      </c>
      <c r="C192" s="149"/>
      <c r="E192" s="150">
        <f>SUM(G192:DB192)</f>
        <v>208.384290905282</v>
      </c>
      <c r="F192" s="141"/>
      <c r="G192" s="151" cm="1">
        <f t="array" ref="G192">IF(G$163&gt;$E$54,
   0,
   IF($E$63=Database!$B$607,
      IF($E$56=0,
         0,
         SUMPRODUCT(
            INDEX($168:$168,COLUMN($G$168)+_xlfn.SEQUENCE($E$54)-1)
            *$E$56
            *((1+$E$56)^($E$54-_xlfn.SEQUENCE($E$54)+1)
              -(1+$E$56)^(G$163-_xlfn.SEQUENCE($E$54)))
            /((1+$E$56)^($E$54-_xlfn.SEQUENCE($E$54)+1)-1)
            *(G$163-_xlfn.SEQUENCE($E$54)+1&gt;=1)
            *(G$163-_xlfn.SEQUENCE($E$54)+1&lt;=$E$54-_xlfn.SEQUENCE($E$54)+1)
         )
      ),
      IF($E$63=Database!$B$608,
         IF($E$55=0,
            0,
            SUMPRODUCT(
               INDEX($168:$168,COLUMN($G$168)+_xlfn.SEQUENCE($E$54)-1)
               *$E$55
               *((1+$E$55)^($E$54-_xlfn.SEQUENCE($E$54)+1)
                 -(1+$E$55)^(G$163-_xlfn.SEQUENCE($E$54)))
               /((1+$E$55)^($E$54-_xlfn.SEQUENCE($E$54)+1)-1)
               *(G$163-_xlfn.SEQUENCE($E$54)+1&gt;=1)
               *(G$163-_xlfn.SEQUENCE($E$54)+1&lt;=$E$54-_xlfn.SEQUENCE($E$54)+1)
            )
         ),
         0
      )
   )
)</f>
        <v>2.85</v>
      </c>
      <c r="H192" s="151" cm="1">
        <f t="array" ref="H192">IF(H$163&gt;$E$54,
   0,
   IF($E$63=Database!$B$607,
      IF($E$56=0,
         0,
         SUMPRODUCT(
            INDEX($168:$168,COLUMN($G$168)+_xlfn.SEQUENCE($E$54)-1)
            *$E$56
            *((1+$E$56)^($E$54-_xlfn.SEQUENCE($E$54)+1)
              -(1+$E$56)^(H$163-_xlfn.SEQUENCE($E$54)))
            /((1+$E$56)^($E$54-_xlfn.SEQUENCE($E$54)+1)-1)
            *(H$163-_xlfn.SEQUENCE($E$54)+1&gt;=1)
            *(H$163-_xlfn.SEQUENCE($E$54)+1&lt;=$E$54-_xlfn.SEQUENCE($E$54)+1)
         )
      ),
      IF($E$63=Database!$B$608,
         IF($E$55=0,
            0,
            SUMPRODUCT(
               INDEX($168:$168,COLUMN($G$168)+_xlfn.SEQUENCE($E$54)-1)
               *$E$55
               *((1+$E$55)^($E$54-_xlfn.SEQUENCE($E$54)+1)
                 -(1+$E$55)^(H$163-_xlfn.SEQUENCE($E$54)))
               /((1+$E$55)^($E$54-_xlfn.SEQUENCE($E$54)+1)-1)
               *(H$163-_xlfn.SEQUENCE($E$54)+1&gt;=1)
               *(H$163-_xlfn.SEQUENCE($E$54)+1&lt;=$E$54-_xlfn.SEQUENCE($E$54)+1)
            )
         ),
         0
      )
   )
)</f>
        <v>5.5747309376546506</v>
      </c>
      <c r="I192" s="151" cm="1">
        <f t="array" ref="I192">IF(I$163&gt;$E$54,
   0,
   IF($E$63=Database!$B$607,
      IF($E$56=0,
         0,
         SUMPRODUCT(
            INDEX($168:$168,COLUMN($G$168)+_xlfn.SEQUENCE($E$54)-1)
            *$E$56
            *((1+$E$56)^($E$54-_xlfn.SEQUENCE($E$54)+1)
              -(1+$E$56)^(I$163-_xlfn.SEQUENCE($E$54)))
            /((1+$E$56)^($E$54-_xlfn.SEQUENCE($E$54)+1)-1)
            *(I$163-_xlfn.SEQUENCE($E$54)+1&gt;=1)
            *(I$163-_xlfn.SEQUENCE($E$54)+1&lt;=$E$54-_xlfn.SEQUENCE($E$54)+1)
         )
      ),
      IF($E$63=Database!$B$608,
         IF($E$55=0,
            0,
            SUMPRODUCT(
               INDEX($168:$168,COLUMN($G$168)+_xlfn.SEQUENCE($E$54)-1)
               *$E$55
               *((1+$E$55)^($E$54-_xlfn.SEQUENCE($E$54)+1)
                 -(1+$E$55)^(I$163-_xlfn.SEQUENCE($E$54)))
               /((1+$E$55)^($E$54-_xlfn.SEQUENCE($E$54)+1)-1)
               *(I$163-_xlfn.SEQUENCE($E$54)+1&gt;=1)
               *(I$163-_xlfn.SEQUENCE($E$54)+1&lt;=$E$54-_xlfn.SEQUENCE($E$54)+1)
            )
         ),
         0
      )
   )
)</f>
        <v>8.1538246392463112</v>
      </c>
      <c r="J192" s="151" cm="1">
        <f t="array" ref="J192">IF(J$163&gt;$E$54,
   0,
   IF($E$63=Database!$B$607,
      IF($E$56=0,
         0,
         SUMPRODUCT(
            INDEX($168:$168,COLUMN($G$168)+_xlfn.SEQUENCE($E$54)-1)
            *$E$56
            *((1+$E$56)^($E$54-_xlfn.SEQUENCE($E$54)+1)
              -(1+$E$56)^(J$163-_xlfn.SEQUENCE($E$54)))
            /((1+$E$56)^($E$54-_xlfn.SEQUENCE($E$54)+1)-1)
            *(J$163-_xlfn.SEQUENCE($E$54)+1&gt;=1)
            *(J$163-_xlfn.SEQUENCE($E$54)+1&lt;=$E$54-_xlfn.SEQUENCE($E$54)+1)
         )
      ),
      IF($E$63=Database!$B$608,
         IF($E$55=0,
            0,
            SUMPRODUCT(
               INDEX($168:$168,COLUMN($G$168)+_xlfn.SEQUENCE($E$54)-1)
               *$E$55
               *((1+$E$55)^($E$54-_xlfn.SEQUENCE($E$54)+1)
                 -(1+$E$55)^(J$163-_xlfn.SEQUENCE($E$54)))
               /((1+$E$55)^($E$54-_xlfn.SEQUENCE($E$54)+1)-1)
               *(J$163-_xlfn.SEQUENCE($E$54)+1&gt;=1)
               *(J$163-_xlfn.SEQUENCE($E$54)+1&lt;=$E$54-_xlfn.SEQUENCE($E$54)+1)
            )
         ),
         0
      )
   )
)</f>
        <v>10.563608155972577</v>
      </c>
      <c r="K192" s="151" cm="1">
        <f t="array" ref="K192">IF(K$163&gt;$E$54,
   0,
   IF($E$63=Database!$B$607,
      IF($E$56=0,
         0,
         SUMPRODUCT(
            INDEX($168:$168,COLUMN($G$168)+_xlfn.SEQUENCE($E$54)-1)
            *$E$56
            *((1+$E$56)^($E$54-_xlfn.SEQUENCE($E$54)+1)
              -(1+$E$56)^(K$163-_xlfn.SEQUENCE($E$54)))
            /((1+$E$56)^($E$54-_xlfn.SEQUENCE($E$54)+1)-1)
            *(K$163-_xlfn.SEQUENCE($E$54)+1&gt;=1)
            *(K$163-_xlfn.SEQUENCE($E$54)+1&lt;=$E$54-_xlfn.SEQUENCE($E$54)+1)
         )
      ),
      IF($E$63=Database!$B$608,
         IF($E$55=0,
            0,
            SUMPRODUCT(
               INDEX($168:$168,COLUMN($G$168)+_xlfn.SEQUENCE($E$54)-1)
               *$E$55
               *((1+$E$55)^($E$54-_xlfn.SEQUENCE($E$54)+1)
                 -(1+$E$55)^(K$163-_xlfn.SEQUENCE($E$54)))
               /((1+$E$55)^($E$54-_xlfn.SEQUENCE($E$54)+1)-1)
               *(K$163-_xlfn.SEQUENCE($E$54)+1&gt;=1)
               *(K$163-_xlfn.SEQUENCE($E$54)+1&lt;=$E$54-_xlfn.SEQUENCE($E$54)+1)
            )
         ),
         0
      )
   )
)</f>
        <v>12.776378473520401</v>
      </c>
      <c r="L192" s="151" cm="1">
        <f t="array" ref="L192">IF(L$163&gt;$E$54,
   0,
   IF($E$63=Database!$B$607,
      IF($E$56=0,
         0,
         SUMPRODUCT(
            INDEX($168:$168,COLUMN($G$168)+_xlfn.SEQUENCE($E$54)-1)
            *$E$56
            *((1+$E$56)^($E$54-_xlfn.SEQUENCE($E$54)+1)
              -(1+$E$56)^(L$163-_xlfn.SEQUENCE($E$54)))
            /((1+$E$56)^($E$54-_xlfn.SEQUENCE($E$54)+1)-1)
            *(L$163-_xlfn.SEQUENCE($E$54)+1&gt;=1)
            *(L$163-_xlfn.SEQUENCE($E$54)+1&lt;=$E$54-_xlfn.SEQUENCE($E$54)+1)
         )
      ),
      IF($E$63=Database!$B$608,
         IF($E$55=0,
            0,
            SUMPRODUCT(
               INDEX($168:$168,COLUMN($G$168)+_xlfn.SEQUENCE($E$54)-1)
               *$E$55
               *((1+$E$55)^($E$54-_xlfn.SEQUENCE($E$54)+1)
                 -(1+$E$55)^(L$163-_xlfn.SEQUENCE($E$54)))
               /((1+$E$55)^($E$54-_xlfn.SEQUENCE($E$54)+1)-1)
               *(L$163-_xlfn.SEQUENCE($E$54)+1&gt;=1)
               *(L$163-_xlfn.SEQUENCE($E$54)+1&lt;=$E$54-_xlfn.SEQUENCE($E$54)+1)
            )
         ),
         0
      )
   )
)</f>
        <v>14.759440706278513</v>
      </c>
      <c r="M192" s="151" cm="1">
        <f t="array" ref="M192">IF(M$163&gt;$E$54,
   0,
   IF($E$63=Database!$B$607,
      IF($E$56=0,
         0,
         SUMPRODUCT(
            INDEX($168:$168,COLUMN($G$168)+_xlfn.SEQUENCE($E$54)-1)
            *$E$56
            *((1+$E$56)^($E$54-_xlfn.SEQUENCE($E$54)+1)
              -(1+$E$56)^(M$163-_xlfn.SEQUENCE($E$54)))
            /((1+$E$56)^($E$54-_xlfn.SEQUENCE($E$54)+1)-1)
            *(M$163-_xlfn.SEQUENCE($E$54)+1&gt;=1)
            *(M$163-_xlfn.SEQUENCE($E$54)+1&lt;=$E$54-_xlfn.SEQUENCE($E$54)+1)
         )
      ),
      IF($E$63=Database!$B$608,
         IF($E$55=0,
            0,
            SUMPRODUCT(
               INDEX($168:$168,COLUMN($G$168)+_xlfn.SEQUENCE($E$54)-1)
               *$E$55
               *((1+$E$55)^($E$54-_xlfn.SEQUENCE($E$54)+1)
                 -(1+$E$55)^(M$163-_xlfn.SEQUENCE($E$54)))
               /((1+$E$55)^($E$54-_xlfn.SEQUENCE($E$54)+1)-1)
               *(M$163-_xlfn.SEQUENCE($E$54)+1&gt;=1)
               *(M$163-_xlfn.SEQUENCE($E$54)+1&lt;=$E$54-_xlfn.SEQUENCE($E$54)+1)
            )
         ),
         0
      )
   )
)</f>
        <v>16.473798710169202</v>
      </c>
      <c r="N192" s="151" cm="1">
        <f t="array" ref="N192">IF(N$163&gt;$E$54,
   0,
   IF($E$63=Database!$B$607,
      IF($E$56=0,
         0,
         SUMPRODUCT(
            INDEX($168:$168,COLUMN($G$168)+_xlfn.SEQUENCE($E$54)-1)
            *$E$56
            *((1+$E$56)^($E$54-_xlfn.SEQUENCE($E$54)+1)
              -(1+$E$56)^(N$163-_xlfn.SEQUENCE($E$54)))
            /((1+$E$56)^($E$54-_xlfn.SEQUENCE($E$54)+1)-1)
            *(N$163-_xlfn.SEQUENCE($E$54)+1&gt;=1)
            *(N$163-_xlfn.SEQUENCE($E$54)+1&lt;=$E$54-_xlfn.SEQUENCE($E$54)+1)
         )
      ),
      IF($E$63=Database!$B$608,
         IF($E$55=0,
            0,
            SUMPRODUCT(
               INDEX($168:$168,COLUMN($G$168)+_xlfn.SEQUENCE($E$54)-1)
               *$E$55
               *((1+$E$55)^($E$54-_xlfn.SEQUENCE($E$54)+1)
                 -(1+$E$55)^(N$163-_xlfn.SEQUENCE($E$54)))
               /((1+$E$55)^($E$54-_xlfn.SEQUENCE($E$54)+1)-1)
               *(N$163-_xlfn.SEQUENCE($E$54)+1&gt;=1)
               *(N$163-_xlfn.SEQUENCE($E$54)+1&lt;=$E$54-_xlfn.SEQUENCE($E$54)+1)
            )
         ),
         0
      )
   )
)</f>
        <v>17.872315660727924</v>
      </c>
      <c r="O192" s="151" cm="1">
        <f t="array" ref="O192">IF(O$163&gt;$E$54,
   0,
   IF($E$63=Database!$B$607,
      IF($E$56=0,
         0,
         SUMPRODUCT(
            INDEX($168:$168,COLUMN($G$168)+_xlfn.SEQUENCE($E$54)-1)
            *$E$56
            *((1+$E$56)^($E$54-_xlfn.SEQUENCE($E$54)+1)
              -(1+$E$56)^(O$163-_xlfn.SEQUENCE($E$54)))
            /((1+$E$56)^($E$54-_xlfn.SEQUENCE($E$54)+1)-1)
            *(O$163-_xlfn.SEQUENCE($E$54)+1&gt;=1)
            *(O$163-_xlfn.SEQUENCE($E$54)+1&lt;=$E$54-_xlfn.SEQUENCE($E$54)+1)
         )
      ),
      IF($E$63=Database!$B$608,
         IF($E$55=0,
            0,
            SUMPRODUCT(
               INDEX($168:$168,COLUMN($G$168)+_xlfn.SEQUENCE($E$54)-1)
               *$E$55
               *((1+$E$55)^($E$54-_xlfn.SEQUENCE($E$54)+1)
                 -(1+$E$55)^(O$163-_xlfn.SEQUENCE($E$54)))
               /((1+$E$55)^($E$54-_xlfn.SEQUENCE($E$54)+1)-1)
               *(O$163-_xlfn.SEQUENCE($E$54)+1&gt;=1)
               *(O$163-_xlfn.SEQUENCE($E$54)+1&lt;=$E$54-_xlfn.SEQUENCE($E$54)+1)
            )
         ),
         0
      )
   )
)</f>
        <v>18.897029762100825</v>
      </c>
      <c r="P192" s="151" cm="1">
        <f t="array" ref="P192">IF(P$163&gt;$E$54,
   0,
   IF($E$63=Database!$B$607,
      IF($E$56=0,
         0,
         SUMPRODUCT(
            INDEX($168:$168,COLUMN($G$168)+_xlfn.SEQUENCE($E$54)-1)
            *$E$56
            *((1+$E$56)^($E$54-_xlfn.SEQUENCE($E$54)+1)
              -(1+$E$56)^(P$163-_xlfn.SEQUENCE($E$54)))
            /((1+$E$56)^($E$54-_xlfn.SEQUENCE($E$54)+1)-1)
            *(P$163-_xlfn.SEQUENCE($E$54)+1&gt;=1)
            *(P$163-_xlfn.SEQUENCE($E$54)+1&lt;=$E$54-_xlfn.SEQUENCE($E$54)+1)
         )
      ),
      IF($E$63=Database!$B$608,
         IF($E$55=0,
            0,
            SUMPRODUCT(
               INDEX($168:$168,COLUMN($G$168)+_xlfn.SEQUENCE($E$54)-1)
               *$E$55
               *((1+$E$55)^($E$54-_xlfn.SEQUENCE($E$54)+1)
                 -(1+$E$55)^(P$163-_xlfn.SEQUENCE($E$54)))
               /((1+$E$55)^($E$54-_xlfn.SEQUENCE($E$54)+1)-1)
               *(P$163-_xlfn.SEQUENCE($E$54)+1&gt;=1)
               *(P$163-_xlfn.SEQUENCE($E$54)+1&lt;=$E$54-_xlfn.SEQUENCE($E$54)+1)
            )
         ),
         0
      )
   )
)</f>
        <v>19.475048344829744</v>
      </c>
      <c r="Q192" s="151" cm="1">
        <f t="array" ref="Q192">IF(Q$163&gt;$E$54,
   0,
   IF($E$63=Database!$B$607,
      IF($E$56=0,
         0,
         SUMPRODUCT(
            INDEX($168:$168,COLUMN($G$168)+_xlfn.SEQUENCE($E$54)-1)
            *$E$56
            *((1+$E$56)^($E$54-_xlfn.SEQUENCE($E$54)+1)
              -(1+$E$56)^(Q$163-_xlfn.SEQUENCE($E$54)))
            /((1+$E$56)^($E$54-_xlfn.SEQUENCE($E$54)+1)-1)
            *(Q$163-_xlfn.SEQUENCE($E$54)+1&gt;=1)
            *(Q$163-_xlfn.SEQUENCE($E$54)+1&lt;=$E$54-_xlfn.SEQUENCE($E$54)+1)
         )
      ),
      IF($E$63=Database!$B$608,
         IF($E$55=0,
            0,
            SUMPRODUCT(
               INDEX($168:$168,COLUMN($G$168)+_xlfn.SEQUENCE($E$54)-1)
               *$E$55
               *((1+$E$55)^($E$54-_xlfn.SEQUENCE($E$54)+1)
                 -(1+$E$55)^(Q$163-_xlfn.SEQUENCE($E$54)))
               /((1+$E$55)^($E$54-_xlfn.SEQUENCE($E$54)+1)-1)
               *(Q$163-_xlfn.SEQUENCE($E$54)+1&gt;=1)
               *(Q$163-_xlfn.SEQUENCE($E$54)+1&lt;=$E$54-_xlfn.SEQUENCE($E$54)+1)
            )
         ),
         0
      )
   )
)</f>
        <v>19.511882151118868</v>
      </c>
      <c r="R192" s="151" cm="1">
        <f t="array" ref="R192">IF(R$163&gt;$E$54,
   0,
   IF($E$63=Database!$B$607,
      IF($E$56=0,
         0,
         SUMPRODUCT(
            INDEX($168:$168,COLUMN($G$168)+_xlfn.SEQUENCE($E$54)-1)
            *$E$56
            *((1+$E$56)^($E$54-_xlfn.SEQUENCE($E$54)+1)
              -(1+$E$56)^(R$163-_xlfn.SEQUENCE($E$54)))
            /((1+$E$56)^($E$54-_xlfn.SEQUENCE($E$54)+1)-1)
            *(R$163-_xlfn.SEQUENCE($E$54)+1&gt;=1)
            *(R$163-_xlfn.SEQUENCE($E$54)+1&lt;=$E$54-_xlfn.SEQUENCE($E$54)+1)
         )
      ),
      IF($E$63=Database!$B$608,
         IF($E$55=0,
            0,
            SUMPRODUCT(
               INDEX($168:$168,COLUMN($G$168)+_xlfn.SEQUENCE($E$54)-1)
               *$E$55
               *((1+$E$55)^($E$54-_xlfn.SEQUENCE($E$54)+1)
                 -(1+$E$55)^(R$163-_xlfn.SEQUENCE($E$54)))
               /((1+$E$55)^($E$54-_xlfn.SEQUENCE($E$54)+1)-1)
               *(R$163-_xlfn.SEQUENCE($E$54)+1&gt;=1)
               *(R$163-_xlfn.SEQUENCE($E$54)+1&lt;=$E$54-_xlfn.SEQUENCE($E$54)+1)
            )
         ),
         0
      )
   )
)</f>
        <v>18.879748125092011</v>
      </c>
      <c r="S192" s="151" cm="1">
        <f t="array" ref="S192">IF(S$163&gt;$E$54,
   0,
   IF($E$63=Database!$B$607,
      IF($E$56=0,
         0,
         SUMPRODUCT(
            INDEX($168:$168,COLUMN($G$168)+_xlfn.SEQUENCE($E$54)-1)
            *$E$56
            *((1+$E$56)^($E$54-_xlfn.SEQUENCE($E$54)+1)
              -(1+$E$56)^(S$163-_xlfn.SEQUENCE($E$54)))
            /((1+$E$56)^($E$54-_xlfn.SEQUENCE($E$54)+1)-1)
            *(S$163-_xlfn.SEQUENCE($E$54)+1&gt;=1)
            *(S$163-_xlfn.SEQUENCE($E$54)+1&lt;=$E$54-_xlfn.SEQUENCE($E$54)+1)
         )
      ),
      IF($E$63=Database!$B$608,
         IF($E$55=0,
            0,
            SUMPRODUCT(
               INDEX($168:$168,COLUMN($G$168)+_xlfn.SEQUENCE($E$54)-1)
               *$E$55
               *((1+$E$55)^($E$54-_xlfn.SEQUENCE($E$54)+1)
                 -(1+$E$55)^(S$163-_xlfn.SEQUENCE($E$54)))
               /((1+$E$55)^($E$54-_xlfn.SEQUENCE($E$54)+1)-1)
               *(S$163-_xlfn.SEQUENCE($E$54)+1&gt;=1)
               *(S$163-_xlfn.SEQUENCE($E$54)+1&lt;=$E$54-_xlfn.SEQUENCE($E$54)+1)
            )
         ),
         0
      )
   )
)</f>
        <v>17.394739479427148</v>
      </c>
      <c r="T192" s="151" cm="1">
        <f t="array" ref="T192">IF(T$163&gt;$E$54,
   0,
   IF($E$63=Database!$B$607,
      IF($E$56=0,
         0,
         SUMPRODUCT(
            INDEX($168:$168,COLUMN($G$168)+_xlfn.SEQUENCE($E$54)-1)
            *$E$56
            *((1+$E$56)^($E$54-_xlfn.SEQUENCE($E$54)+1)
              -(1+$E$56)^(T$163-_xlfn.SEQUENCE($E$54)))
            /((1+$E$56)^($E$54-_xlfn.SEQUENCE($E$54)+1)-1)
            *(T$163-_xlfn.SEQUENCE($E$54)+1&gt;=1)
            *(T$163-_xlfn.SEQUENCE($E$54)+1&lt;=$E$54-_xlfn.SEQUENCE($E$54)+1)
         )
      ),
      IF($E$63=Database!$B$608,
         IF($E$55=0,
            0,
            SUMPRODUCT(
               INDEX($168:$168,COLUMN($G$168)+_xlfn.SEQUENCE($E$54)-1)
               *$E$55
               *((1+$E$55)^($E$54-_xlfn.SEQUENCE($E$54)+1)
                 -(1+$E$55)^(T$163-_xlfn.SEQUENCE($E$54)))
               /((1+$E$55)^($E$54-_xlfn.SEQUENCE($E$54)+1)-1)
               *(T$163-_xlfn.SEQUENCE($E$54)+1&gt;=1)
               *(T$163-_xlfn.SEQUENCE($E$54)+1&lt;=$E$54-_xlfn.SEQUENCE($E$54)+1)
            )
         ),
         0
      )
   )
)</f>
        <v>14.764785172305324</v>
      </c>
      <c r="U192" s="151" cm="1">
        <f t="array" ref="U192">IF(U$163&gt;$E$54,
   0,
   IF($E$63=Database!$B$607,
      IF($E$56=0,
         0,
         SUMPRODUCT(
            INDEX($168:$168,COLUMN($G$168)+_xlfn.SEQUENCE($E$54)-1)
            *$E$56
            *((1+$E$56)^($E$54-_xlfn.SEQUENCE($E$54)+1)
              -(1+$E$56)^(U$163-_xlfn.SEQUENCE($E$54)))
            /((1+$E$56)^($E$54-_xlfn.SEQUENCE($E$54)+1)-1)
            *(U$163-_xlfn.SEQUENCE($E$54)+1&gt;=1)
            *(U$163-_xlfn.SEQUENCE($E$54)+1&lt;=$E$54-_xlfn.SEQUENCE($E$54)+1)
         )
      ),
      IF($E$63=Database!$B$608,
         IF($E$55=0,
            0,
            SUMPRODUCT(
               INDEX($168:$168,COLUMN($G$168)+_xlfn.SEQUENCE($E$54)-1)
               *$E$55
               *((1+$E$55)^($E$54-_xlfn.SEQUENCE($E$54)+1)
                 -(1+$E$55)^(U$163-_xlfn.SEQUENCE($E$54)))
               /((1+$E$55)^($E$54-_xlfn.SEQUENCE($E$54)+1)-1)
               *(U$163-_xlfn.SEQUENCE($E$54)+1&gt;=1)
               *(U$163-_xlfn.SEQUENCE($E$54)+1&lt;=$E$54-_xlfn.SEQUENCE($E$54)+1)
            )
         ),
         0
      )
   )
)</f>
        <v>10.436960586838467</v>
      </c>
      <c r="V192" s="151" cm="1">
        <f t="array" ref="V192">IF(V$163&gt;$E$54,
   0,
   IF($E$63=Database!$B$607,
      IF($E$56=0,
         0,
         SUMPRODUCT(
            INDEX($168:$168,COLUMN($G$168)+_xlfn.SEQUENCE($E$54)-1)
            *$E$56
            *((1+$E$56)^($E$54-_xlfn.SEQUENCE($E$54)+1)
              -(1+$E$56)^(V$163-_xlfn.SEQUENCE($E$54)))
            /((1+$E$56)^($E$54-_xlfn.SEQUENCE($E$54)+1)-1)
            *(V$163-_xlfn.SEQUENCE($E$54)+1&gt;=1)
            *(V$163-_xlfn.SEQUENCE($E$54)+1&lt;=$E$54-_xlfn.SEQUENCE($E$54)+1)
         )
      ),
      IF($E$63=Database!$B$608,
         IF($E$55=0,
            0,
            SUMPRODUCT(
               INDEX($168:$168,COLUMN($G$168)+_xlfn.SEQUENCE($E$54)-1)
               *$E$55
               *((1+$E$55)^($E$54-_xlfn.SEQUENCE($E$54)+1)
                 -(1+$E$55)^(V$163-_xlfn.SEQUENCE($E$54)))
               /((1+$E$55)^($E$54-_xlfn.SEQUENCE($E$54)+1)-1)
               *(V$163-_xlfn.SEQUENCE($E$54)+1&gt;=1)
               *(V$163-_xlfn.SEQUENCE($E$54)+1&lt;=$E$54-_xlfn.SEQUENCE($E$54)+1)
            )
         ),
         0
      )
   )
)</f>
        <v>0</v>
      </c>
      <c r="W192" s="151" cm="1">
        <f t="array" ref="W192">IF(W$163&gt;$E$54,
   0,
   IF($E$63=Database!$B$607,
      IF($E$56=0,
         0,
         SUMPRODUCT(
            INDEX($168:$168,COLUMN($G$168)+_xlfn.SEQUENCE($E$54)-1)
            *$E$56
            *((1+$E$56)^($E$54-_xlfn.SEQUENCE($E$54)+1)
              -(1+$E$56)^(W$163-_xlfn.SEQUENCE($E$54)))
            /((1+$E$56)^($E$54-_xlfn.SEQUENCE($E$54)+1)-1)
            *(W$163-_xlfn.SEQUENCE($E$54)+1&gt;=1)
            *(W$163-_xlfn.SEQUENCE($E$54)+1&lt;=$E$54-_xlfn.SEQUENCE($E$54)+1)
         )
      ),
      IF($E$63=Database!$B$608,
         IF($E$55=0,
            0,
            SUMPRODUCT(
               INDEX($168:$168,COLUMN($G$168)+_xlfn.SEQUENCE($E$54)-1)
               *$E$55
               *((1+$E$55)^($E$54-_xlfn.SEQUENCE($E$54)+1)
                 -(1+$E$55)^(W$163-_xlfn.SEQUENCE($E$54)))
               /((1+$E$55)^($E$54-_xlfn.SEQUENCE($E$54)+1)-1)
               *(W$163-_xlfn.SEQUENCE($E$54)+1&gt;=1)
               *(W$163-_xlfn.SEQUENCE($E$54)+1&lt;=$E$54-_xlfn.SEQUENCE($E$54)+1)
            )
         ),
         0
      )
   )
)</f>
        <v>0</v>
      </c>
      <c r="X192" s="151" cm="1">
        <f t="array" ref="X192">IF(X$163&gt;$E$54,
   0,
   IF($E$63=Database!$B$607,
      IF($E$56=0,
         0,
         SUMPRODUCT(
            INDEX($168:$168,COLUMN($G$168)+_xlfn.SEQUENCE($E$54)-1)
            *$E$56
            *((1+$E$56)^($E$54-_xlfn.SEQUENCE($E$54)+1)
              -(1+$E$56)^(X$163-_xlfn.SEQUENCE($E$54)))
            /((1+$E$56)^($E$54-_xlfn.SEQUENCE($E$54)+1)-1)
            *(X$163-_xlfn.SEQUENCE($E$54)+1&gt;=1)
            *(X$163-_xlfn.SEQUENCE($E$54)+1&lt;=$E$54-_xlfn.SEQUENCE($E$54)+1)
         )
      ),
      IF($E$63=Database!$B$608,
         IF($E$55=0,
            0,
            SUMPRODUCT(
               INDEX($168:$168,COLUMN($G$168)+_xlfn.SEQUENCE($E$54)-1)
               *$E$55
               *((1+$E$55)^($E$54-_xlfn.SEQUENCE($E$54)+1)
                 -(1+$E$55)^(X$163-_xlfn.SEQUENCE($E$54)))
               /((1+$E$55)^($E$54-_xlfn.SEQUENCE($E$54)+1)-1)
               *(X$163-_xlfn.SEQUENCE($E$54)+1&gt;=1)
               *(X$163-_xlfn.SEQUENCE($E$54)+1&lt;=$E$54-_xlfn.SEQUENCE($E$54)+1)
            )
         ),
         0
      )
   )
)</f>
        <v>0</v>
      </c>
      <c r="Y192" s="151" cm="1">
        <f t="array" ref="Y192">IF(Y$163&gt;$E$54,
   0,
   IF($E$63=Database!$B$607,
      IF($E$56=0,
         0,
         SUMPRODUCT(
            INDEX($168:$168,COLUMN($G$168)+_xlfn.SEQUENCE($E$54)-1)
            *$E$56
            *((1+$E$56)^($E$54-_xlfn.SEQUENCE($E$54)+1)
              -(1+$E$56)^(Y$163-_xlfn.SEQUENCE($E$54)))
            /((1+$E$56)^($E$54-_xlfn.SEQUENCE($E$54)+1)-1)
            *(Y$163-_xlfn.SEQUENCE($E$54)+1&gt;=1)
            *(Y$163-_xlfn.SEQUENCE($E$54)+1&lt;=$E$54-_xlfn.SEQUENCE($E$54)+1)
         )
      ),
      IF($E$63=Database!$B$608,
         IF($E$55=0,
            0,
            SUMPRODUCT(
               INDEX($168:$168,COLUMN($G$168)+_xlfn.SEQUENCE($E$54)-1)
               *$E$55
               *((1+$E$55)^($E$54-_xlfn.SEQUENCE($E$54)+1)
                 -(1+$E$55)^(Y$163-_xlfn.SEQUENCE($E$54)))
               /((1+$E$55)^($E$54-_xlfn.SEQUENCE($E$54)+1)-1)
               *(Y$163-_xlfn.SEQUENCE($E$54)+1&gt;=1)
               *(Y$163-_xlfn.SEQUENCE($E$54)+1&lt;=$E$54-_xlfn.SEQUENCE($E$54)+1)
            )
         ),
         0
      )
   )
)</f>
        <v>0</v>
      </c>
      <c r="Z192" s="151" cm="1">
        <f t="array" ref="Z192">IF(Z$163&gt;$E$54,
   0,
   IF($E$63=Database!$B$607,
      IF($E$56=0,
         0,
         SUMPRODUCT(
            INDEX($168:$168,COLUMN($G$168)+_xlfn.SEQUENCE($E$54)-1)
            *$E$56
            *((1+$E$56)^($E$54-_xlfn.SEQUENCE($E$54)+1)
              -(1+$E$56)^(Z$163-_xlfn.SEQUENCE($E$54)))
            /((1+$E$56)^($E$54-_xlfn.SEQUENCE($E$54)+1)-1)
            *(Z$163-_xlfn.SEQUENCE($E$54)+1&gt;=1)
            *(Z$163-_xlfn.SEQUENCE($E$54)+1&lt;=$E$54-_xlfn.SEQUENCE($E$54)+1)
         )
      ),
      IF($E$63=Database!$B$608,
         IF($E$55=0,
            0,
            SUMPRODUCT(
               INDEX($168:$168,COLUMN($G$168)+_xlfn.SEQUENCE($E$54)-1)
               *$E$55
               *((1+$E$55)^($E$54-_xlfn.SEQUENCE($E$54)+1)
                 -(1+$E$55)^(Z$163-_xlfn.SEQUENCE($E$54)))
               /((1+$E$55)^($E$54-_xlfn.SEQUENCE($E$54)+1)-1)
               *(Z$163-_xlfn.SEQUENCE($E$54)+1&gt;=1)
               *(Z$163-_xlfn.SEQUENCE($E$54)+1&lt;=$E$54-_xlfn.SEQUENCE($E$54)+1)
            )
         ),
         0
      )
   )
)</f>
        <v>0</v>
      </c>
      <c r="AA192" s="151" cm="1">
        <f t="array" ref="AA192">IF(AA$163&gt;$E$54,
   0,
   IF($E$63=Database!$B$607,
      IF($E$56=0,
         0,
         SUMPRODUCT(
            INDEX($168:$168,COLUMN($G$168)+_xlfn.SEQUENCE($E$54)-1)
            *$E$56
            *((1+$E$56)^($E$54-_xlfn.SEQUENCE($E$54)+1)
              -(1+$E$56)^(AA$163-_xlfn.SEQUENCE($E$54)))
            /((1+$E$56)^($E$54-_xlfn.SEQUENCE($E$54)+1)-1)
            *(AA$163-_xlfn.SEQUENCE($E$54)+1&gt;=1)
            *(AA$163-_xlfn.SEQUENCE($E$54)+1&lt;=$E$54-_xlfn.SEQUENCE($E$54)+1)
         )
      ),
      IF($E$63=Database!$B$608,
         IF($E$55=0,
            0,
            SUMPRODUCT(
               INDEX($168:$168,COLUMN($G$168)+_xlfn.SEQUENCE($E$54)-1)
               *$E$55
               *((1+$E$55)^($E$54-_xlfn.SEQUENCE($E$54)+1)
                 -(1+$E$55)^(AA$163-_xlfn.SEQUENCE($E$54)))
               /((1+$E$55)^($E$54-_xlfn.SEQUENCE($E$54)+1)-1)
               *(AA$163-_xlfn.SEQUENCE($E$54)+1&gt;=1)
               *(AA$163-_xlfn.SEQUENCE($E$54)+1&lt;=$E$54-_xlfn.SEQUENCE($E$54)+1)
            )
         ),
         0
      )
   )
)</f>
        <v>0</v>
      </c>
      <c r="AB192" s="151" cm="1">
        <f t="array" ref="AB192">IF(AB$163&gt;$E$54,
   0,
   IF($E$63=Database!$B$607,
      IF($E$56=0,
         0,
         SUMPRODUCT(
            INDEX($168:$168,COLUMN($G$168)+_xlfn.SEQUENCE($E$54)-1)
            *$E$56
            *((1+$E$56)^($E$54-_xlfn.SEQUENCE($E$54)+1)
              -(1+$E$56)^(AB$163-_xlfn.SEQUENCE($E$54)))
            /((1+$E$56)^($E$54-_xlfn.SEQUENCE($E$54)+1)-1)
            *(AB$163-_xlfn.SEQUENCE($E$54)+1&gt;=1)
            *(AB$163-_xlfn.SEQUENCE($E$54)+1&lt;=$E$54-_xlfn.SEQUENCE($E$54)+1)
         )
      ),
      IF($E$63=Database!$B$608,
         IF($E$55=0,
            0,
            SUMPRODUCT(
               INDEX($168:$168,COLUMN($G$168)+_xlfn.SEQUENCE($E$54)-1)
               *$E$55
               *((1+$E$55)^($E$54-_xlfn.SEQUENCE($E$54)+1)
                 -(1+$E$55)^(AB$163-_xlfn.SEQUENCE($E$54)))
               /((1+$E$55)^($E$54-_xlfn.SEQUENCE($E$54)+1)-1)
               *(AB$163-_xlfn.SEQUENCE($E$54)+1&gt;=1)
               *(AB$163-_xlfn.SEQUENCE($E$54)+1&lt;=$E$54-_xlfn.SEQUENCE($E$54)+1)
            )
         ),
         0
      )
   )
)</f>
        <v>0</v>
      </c>
      <c r="AC192" s="151" cm="1">
        <f t="array" ref="AC192">IF(AC$163&gt;$E$54,
   0,
   IF($E$63=Database!$B$607,
      IF($E$56=0,
         0,
         SUMPRODUCT(
            INDEX($168:$168,COLUMN($G$168)+_xlfn.SEQUENCE($E$54)-1)
            *$E$56
            *((1+$E$56)^($E$54-_xlfn.SEQUENCE($E$54)+1)
              -(1+$E$56)^(AC$163-_xlfn.SEQUENCE($E$54)))
            /((1+$E$56)^($E$54-_xlfn.SEQUENCE($E$54)+1)-1)
            *(AC$163-_xlfn.SEQUENCE($E$54)+1&gt;=1)
            *(AC$163-_xlfn.SEQUENCE($E$54)+1&lt;=$E$54-_xlfn.SEQUENCE($E$54)+1)
         )
      ),
      IF($E$63=Database!$B$608,
         IF($E$55=0,
            0,
            SUMPRODUCT(
               INDEX($168:$168,COLUMN($G$168)+_xlfn.SEQUENCE($E$54)-1)
               *$E$55
               *((1+$E$55)^($E$54-_xlfn.SEQUENCE($E$54)+1)
                 -(1+$E$55)^(AC$163-_xlfn.SEQUENCE($E$54)))
               /((1+$E$55)^($E$54-_xlfn.SEQUENCE($E$54)+1)-1)
               *(AC$163-_xlfn.SEQUENCE($E$54)+1&gt;=1)
               *(AC$163-_xlfn.SEQUENCE($E$54)+1&lt;=$E$54-_xlfn.SEQUENCE($E$54)+1)
            )
         ),
         0
      )
   )
)</f>
        <v>0</v>
      </c>
      <c r="AD192" s="151" cm="1">
        <f t="array" ref="AD192">IF(AD$163&gt;$E$54,
   0,
   IF($E$63=Database!$B$607,
      IF($E$56=0,
         0,
         SUMPRODUCT(
            INDEX($168:$168,COLUMN($G$168)+_xlfn.SEQUENCE($E$54)-1)
            *$E$56
            *((1+$E$56)^($E$54-_xlfn.SEQUENCE($E$54)+1)
              -(1+$E$56)^(AD$163-_xlfn.SEQUENCE($E$54)))
            /((1+$E$56)^($E$54-_xlfn.SEQUENCE($E$54)+1)-1)
            *(AD$163-_xlfn.SEQUENCE($E$54)+1&gt;=1)
            *(AD$163-_xlfn.SEQUENCE($E$54)+1&lt;=$E$54-_xlfn.SEQUENCE($E$54)+1)
         )
      ),
      IF($E$63=Database!$B$608,
         IF($E$55=0,
            0,
            SUMPRODUCT(
               INDEX($168:$168,COLUMN($G$168)+_xlfn.SEQUENCE($E$54)-1)
               *$E$55
               *((1+$E$55)^($E$54-_xlfn.SEQUENCE($E$54)+1)
                 -(1+$E$55)^(AD$163-_xlfn.SEQUENCE($E$54)))
               /((1+$E$55)^($E$54-_xlfn.SEQUENCE($E$54)+1)-1)
               *(AD$163-_xlfn.SEQUENCE($E$54)+1&gt;=1)
               *(AD$163-_xlfn.SEQUENCE($E$54)+1&lt;=$E$54-_xlfn.SEQUENCE($E$54)+1)
            )
         ),
         0
      )
   )
)</f>
        <v>0</v>
      </c>
      <c r="AE192" s="151" cm="1">
        <f t="array" ref="AE192">IF(AE$163&gt;$E$54,
   0,
   IF($E$63=Database!$B$607,
      IF($E$56=0,
         0,
         SUMPRODUCT(
            INDEX($168:$168,COLUMN($G$168)+_xlfn.SEQUENCE($E$54)-1)
            *$E$56
            *((1+$E$56)^($E$54-_xlfn.SEQUENCE($E$54)+1)
              -(1+$E$56)^(AE$163-_xlfn.SEQUENCE($E$54)))
            /((1+$E$56)^($E$54-_xlfn.SEQUENCE($E$54)+1)-1)
            *(AE$163-_xlfn.SEQUENCE($E$54)+1&gt;=1)
            *(AE$163-_xlfn.SEQUENCE($E$54)+1&lt;=$E$54-_xlfn.SEQUENCE($E$54)+1)
         )
      ),
      IF($E$63=Database!$B$608,
         IF($E$55=0,
            0,
            SUMPRODUCT(
               INDEX($168:$168,COLUMN($G$168)+_xlfn.SEQUENCE($E$54)-1)
               *$E$55
               *((1+$E$55)^($E$54-_xlfn.SEQUENCE($E$54)+1)
                 -(1+$E$55)^(AE$163-_xlfn.SEQUENCE($E$54)))
               /((1+$E$55)^($E$54-_xlfn.SEQUENCE($E$54)+1)-1)
               *(AE$163-_xlfn.SEQUENCE($E$54)+1&gt;=1)
               *(AE$163-_xlfn.SEQUENCE($E$54)+1&lt;=$E$54-_xlfn.SEQUENCE($E$54)+1)
            )
         ),
         0
      )
   )
)</f>
        <v>0</v>
      </c>
      <c r="AF192" s="151" cm="1">
        <f t="array" ref="AF192">IF(AF$163&gt;$E$54,
   0,
   IF($E$63=Database!$B$607,
      IF($E$56=0,
         0,
         SUMPRODUCT(
            INDEX($168:$168,COLUMN($G$168)+_xlfn.SEQUENCE($E$54)-1)
            *$E$56
            *((1+$E$56)^($E$54-_xlfn.SEQUENCE($E$54)+1)
              -(1+$E$56)^(AF$163-_xlfn.SEQUENCE($E$54)))
            /((1+$E$56)^($E$54-_xlfn.SEQUENCE($E$54)+1)-1)
            *(AF$163-_xlfn.SEQUENCE($E$54)+1&gt;=1)
            *(AF$163-_xlfn.SEQUENCE($E$54)+1&lt;=$E$54-_xlfn.SEQUENCE($E$54)+1)
         )
      ),
      IF($E$63=Database!$B$608,
         IF($E$55=0,
            0,
            SUMPRODUCT(
               INDEX($168:$168,COLUMN($G$168)+_xlfn.SEQUENCE($E$54)-1)
               *$E$55
               *((1+$E$55)^($E$54-_xlfn.SEQUENCE($E$54)+1)
                 -(1+$E$55)^(AF$163-_xlfn.SEQUENCE($E$54)))
               /((1+$E$55)^($E$54-_xlfn.SEQUENCE($E$54)+1)-1)
               *(AF$163-_xlfn.SEQUENCE($E$54)+1&gt;=1)
               *(AF$163-_xlfn.SEQUENCE($E$54)+1&lt;=$E$54-_xlfn.SEQUENCE($E$54)+1)
            )
         ),
         0
      )
   )
)</f>
        <v>0</v>
      </c>
      <c r="AG192" s="151" cm="1">
        <f t="array" ref="AG192">IF(AG$163&gt;$E$54,
   0,
   IF($E$63=Database!$B$607,
      IF($E$56=0,
         0,
         SUMPRODUCT(
            INDEX($168:$168,COLUMN($G$168)+_xlfn.SEQUENCE($E$54)-1)
            *$E$56
            *((1+$E$56)^($E$54-_xlfn.SEQUENCE($E$54)+1)
              -(1+$E$56)^(AG$163-_xlfn.SEQUENCE($E$54)))
            /((1+$E$56)^($E$54-_xlfn.SEQUENCE($E$54)+1)-1)
            *(AG$163-_xlfn.SEQUENCE($E$54)+1&gt;=1)
            *(AG$163-_xlfn.SEQUENCE($E$54)+1&lt;=$E$54-_xlfn.SEQUENCE($E$54)+1)
         )
      ),
      IF($E$63=Database!$B$608,
         IF($E$55=0,
            0,
            SUMPRODUCT(
               INDEX($168:$168,COLUMN($G$168)+_xlfn.SEQUENCE($E$54)-1)
               *$E$55
               *((1+$E$55)^($E$54-_xlfn.SEQUENCE($E$54)+1)
                 -(1+$E$55)^(AG$163-_xlfn.SEQUENCE($E$54)))
               /((1+$E$55)^($E$54-_xlfn.SEQUENCE($E$54)+1)-1)
               *(AG$163-_xlfn.SEQUENCE($E$54)+1&gt;=1)
               *(AG$163-_xlfn.SEQUENCE($E$54)+1&lt;=$E$54-_xlfn.SEQUENCE($E$54)+1)
            )
         ),
         0
      )
   )
)</f>
        <v>0</v>
      </c>
      <c r="AH192" s="151" cm="1">
        <f t="array" ref="AH192">IF(AH$163&gt;$E$54,
   0,
   IF($E$63=Database!$B$607,
      IF($E$56=0,
         0,
         SUMPRODUCT(
            INDEX($168:$168,COLUMN($G$168)+_xlfn.SEQUENCE($E$54)-1)
            *$E$56
            *((1+$E$56)^($E$54-_xlfn.SEQUENCE($E$54)+1)
              -(1+$E$56)^(AH$163-_xlfn.SEQUENCE($E$54)))
            /((1+$E$56)^($E$54-_xlfn.SEQUENCE($E$54)+1)-1)
            *(AH$163-_xlfn.SEQUENCE($E$54)+1&gt;=1)
            *(AH$163-_xlfn.SEQUENCE($E$54)+1&lt;=$E$54-_xlfn.SEQUENCE($E$54)+1)
         )
      ),
      IF($E$63=Database!$B$608,
         IF($E$55=0,
            0,
            SUMPRODUCT(
               INDEX($168:$168,COLUMN($G$168)+_xlfn.SEQUENCE($E$54)-1)
               *$E$55
               *((1+$E$55)^($E$54-_xlfn.SEQUENCE($E$54)+1)
                 -(1+$E$55)^(AH$163-_xlfn.SEQUENCE($E$54)))
               /((1+$E$55)^($E$54-_xlfn.SEQUENCE($E$54)+1)-1)
               *(AH$163-_xlfn.SEQUENCE($E$54)+1&gt;=1)
               *(AH$163-_xlfn.SEQUENCE($E$54)+1&lt;=$E$54-_xlfn.SEQUENCE($E$54)+1)
            )
         ),
         0
      )
   )
)</f>
        <v>0</v>
      </c>
      <c r="AI192" s="151" cm="1">
        <f t="array" ref="AI192">IF(AI$163&gt;$E$54,
   0,
   IF($E$63=Database!$B$607,
      IF($E$56=0,
         0,
         SUMPRODUCT(
            INDEX($168:$168,COLUMN($G$168)+_xlfn.SEQUENCE($E$54)-1)
            *$E$56
            *((1+$E$56)^($E$54-_xlfn.SEQUENCE($E$54)+1)
              -(1+$E$56)^(AI$163-_xlfn.SEQUENCE($E$54)))
            /((1+$E$56)^($E$54-_xlfn.SEQUENCE($E$54)+1)-1)
            *(AI$163-_xlfn.SEQUENCE($E$54)+1&gt;=1)
            *(AI$163-_xlfn.SEQUENCE($E$54)+1&lt;=$E$54-_xlfn.SEQUENCE($E$54)+1)
         )
      ),
      IF($E$63=Database!$B$608,
         IF($E$55=0,
            0,
            SUMPRODUCT(
               INDEX($168:$168,COLUMN($G$168)+_xlfn.SEQUENCE($E$54)-1)
               *$E$55
               *((1+$E$55)^($E$54-_xlfn.SEQUENCE($E$54)+1)
                 -(1+$E$55)^(AI$163-_xlfn.SEQUENCE($E$54)))
               /((1+$E$55)^($E$54-_xlfn.SEQUENCE($E$54)+1)-1)
               *(AI$163-_xlfn.SEQUENCE($E$54)+1&gt;=1)
               *(AI$163-_xlfn.SEQUENCE($E$54)+1&lt;=$E$54-_xlfn.SEQUENCE($E$54)+1)
            )
         ),
         0
      )
   )
)</f>
        <v>0</v>
      </c>
      <c r="AJ192" s="151" cm="1">
        <f t="array" ref="AJ192">IF(AJ$163&gt;$E$54,
   0,
   IF($E$63=Database!$B$607,
      IF($E$56=0,
         0,
         SUMPRODUCT(
            INDEX($168:$168,COLUMN($G$168)+_xlfn.SEQUENCE($E$54)-1)
            *$E$56
            *((1+$E$56)^($E$54-_xlfn.SEQUENCE($E$54)+1)
              -(1+$E$56)^(AJ$163-_xlfn.SEQUENCE($E$54)))
            /((1+$E$56)^($E$54-_xlfn.SEQUENCE($E$54)+1)-1)
            *(AJ$163-_xlfn.SEQUENCE($E$54)+1&gt;=1)
            *(AJ$163-_xlfn.SEQUENCE($E$54)+1&lt;=$E$54-_xlfn.SEQUENCE($E$54)+1)
         )
      ),
      IF($E$63=Database!$B$608,
         IF($E$55=0,
            0,
            SUMPRODUCT(
               INDEX($168:$168,COLUMN($G$168)+_xlfn.SEQUENCE($E$54)-1)
               *$E$55
               *((1+$E$55)^($E$54-_xlfn.SEQUENCE($E$54)+1)
                 -(1+$E$55)^(AJ$163-_xlfn.SEQUENCE($E$54)))
               /((1+$E$55)^($E$54-_xlfn.SEQUENCE($E$54)+1)-1)
               *(AJ$163-_xlfn.SEQUENCE($E$54)+1&gt;=1)
               *(AJ$163-_xlfn.SEQUENCE($E$54)+1&lt;=$E$54-_xlfn.SEQUENCE($E$54)+1)
            )
         ),
         0
      )
   )
)</f>
        <v>0</v>
      </c>
      <c r="AK192" s="151" cm="1">
        <f t="array" ref="AK192">IF(AK$163&gt;$E$54,
   0,
   IF($E$63=Database!$B$607,
      IF($E$56=0,
         0,
         SUMPRODUCT(
            INDEX($168:$168,COLUMN($G$168)+_xlfn.SEQUENCE($E$54)-1)
            *$E$56
            *((1+$E$56)^($E$54-_xlfn.SEQUENCE($E$54)+1)
              -(1+$E$56)^(AK$163-_xlfn.SEQUENCE($E$54)))
            /((1+$E$56)^($E$54-_xlfn.SEQUENCE($E$54)+1)-1)
            *(AK$163-_xlfn.SEQUENCE($E$54)+1&gt;=1)
            *(AK$163-_xlfn.SEQUENCE($E$54)+1&lt;=$E$54-_xlfn.SEQUENCE($E$54)+1)
         )
      ),
      IF($E$63=Database!$B$608,
         IF($E$55=0,
            0,
            SUMPRODUCT(
               INDEX($168:$168,COLUMN($G$168)+_xlfn.SEQUENCE($E$54)-1)
               *$E$55
               *((1+$E$55)^($E$54-_xlfn.SEQUENCE($E$54)+1)
                 -(1+$E$55)^(AK$163-_xlfn.SEQUENCE($E$54)))
               /((1+$E$55)^($E$54-_xlfn.SEQUENCE($E$54)+1)-1)
               *(AK$163-_xlfn.SEQUENCE($E$54)+1&gt;=1)
               *(AK$163-_xlfn.SEQUENCE($E$54)+1&lt;=$E$54-_xlfn.SEQUENCE($E$54)+1)
            )
         ),
         0
      )
   )
)</f>
        <v>0</v>
      </c>
      <c r="AL192" s="151" cm="1">
        <f t="array" ref="AL192">IF(AL$163&gt;$E$54,
   0,
   IF($E$63=Database!$B$607,
      IF($E$56=0,
         0,
         SUMPRODUCT(
            INDEX($168:$168,COLUMN($G$168)+_xlfn.SEQUENCE($E$54)-1)
            *$E$56
            *((1+$E$56)^($E$54-_xlfn.SEQUENCE($E$54)+1)
              -(1+$E$56)^(AL$163-_xlfn.SEQUENCE($E$54)))
            /((1+$E$56)^($E$54-_xlfn.SEQUENCE($E$54)+1)-1)
            *(AL$163-_xlfn.SEQUENCE($E$54)+1&gt;=1)
            *(AL$163-_xlfn.SEQUENCE($E$54)+1&lt;=$E$54-_xlfn.SEQUENCE($E$54)+1)
         )
      ),
      IF($E$63=Database!$B$608,
         IF($E$55=0,
            0,
            SUMPRODUCT(
               INDEX($168:$168,COLUMN($G$168)+_xlfn.SEQUENCE($E$54)-1)
               *$E$55
               *((1+$E$55)^($E$54-_xlfn.SEQUENCE($E$54)+1)
                 -(1+$E$55)^(AL$163-_xlfn.SEQUENCE($E$54)))
               /((1+$E$55)^($E$54-_xlfn.SEQUENCE($E$54)+1)-1)
               *(AL$163-_xlfn.SEQUENCE($E$54)+1&gt;=1)
               *(AL$163-_xlfn.SEQUENCE($E$54)+1&lt;=$E$54-_xlfn.SEQUENCE($E$54)+1)
            )
         ),
         0
      )
   )
)</f>
        <v>0</v>
      </c>
      <c r="AM192" s="151" cm="1">
        <f t="array" ref="AM192">IF(AM$163&gt;$E$54,
   0,
   IF($E$63=Database!$B$607,
      IF($E$56=0,
         0,
         SUMPRODUCT(
            INDEX($168:$168,COLUMN($G$168)+_xlfn.SEQUENCE($E$54)-1)
            *$E$56
            *((1+$E$56)^($E$54-_xlfn.SEQUENCE($E$54)+1)
              -(1+$E$56)^(AM$163-_xlfn.SEQUENCE($E$54)))
            /((1+$E$56)^($E$54-_xlfn.SEQUENCE($E$54)+1)-1)
            *(AM$163-_xlfn.SEQUENCE($E$54)+1&gt;=1)
            *(AM$163-_xlfn.SEQUENCE($E$54)+1&lt;=$E$54-_xlfn.SEQUENCE($E$54)+1)
         )
      ),
      IF($E$63=Database!$B$608,
         IF($E$55=0,
            0,
            SUMPRODUCT(
               INDEX($168:$168,COLUMN($G$168)+_xlfn.SEQUENCE($E$54)-1)
               *$E$55
               *((1+$E$55)^($E$54-_xlfn.SEQUENCE($E$54)+1)
                 -(1+$E$55)^(AM$163-_xlfn.SEQUENCE($E$54)))
               /((1+$E$55)^($E$54-_xlfn.SEQUENCE($E$54)+1)-1)
               *(AM$163-_xlfn.SEQUENCE($E$54)+1&gt;=1)
               *(AM$163-_xlfn.SEQUENCE($E$54)+1&lt;=$E$54-_xlfn.SEQUENCE($E$54)+1)
            )
         ),
         0
      )
   )
)</f>
        <v>0</v>
      </c>
      <c r="AN192" s="151" cm="1">
        <f t="array" ref="AN192">IF(AN$163&gt;$E$54,
   0,
   IF($E$63=Database!$B$607,
      IF($E$56=0,
         0,
         SUMPRODUCT(
            INDEX($168:$168,COLUMN($G$168)+_xlfn.SEQUENCE($E$54)-1)
            *$E$56
            *((1+$E$56)^($E$54-_xlfn.SEQUENCE($E$54)+1)
              -(1+$E$56)^(AN$163-_xlfn.SEQUENCE($E$54)))
            /((1+$E$56)^($E$54-_xlfn.SEQUENCE($E$54)+1)-1)
            *(AN$163-_xlfn.SEQUENCE($E$54)+1&gt;=1)
            *(AN$163-_xlfn.SEQUENCE($E$54)+1&lt;=$E$54-_xlfn.SEQUENCE($E$54)+1)
         )
      ),
      IF($E$63=Database!$B$608,
         IF($E$55=0,
            0,
            SUMPRODUCT(
               INDEX($168:$168,COLUMN($G$168)+_xlfn.SEQUENCE($E$54)-1)
               *$E$55
               *((1+$E$55)^($E$54-_xlfn.SEQUENCE($E$54)+1)
                 -(1+$E$55)^(AN$163-_xlfn.SEQUENCE($E$54)))
               /((1+$E$55)^($E$54-_xlfn.SEQUENCE($E$54)+1)-1)
               *(AN$163-_xlfn.SEQUENCE($E$54)+1&gt;=1)
               *(AN$163-_xlfn.SEQUENCE($E$54)+1&lt;=$E$54-_xlfn.SEQUENCE($E$54)+1)
            )
         ),
         0
      )
   )
)</f>
        <v>0</v>
      </c>
      <c r="AO192" s="151" cm="1">
        <f t="array" ref="AO192">IF(AO$163&gt;$E$54,
   0,
   IF($E$63=Database!$B$607,
      IF($E$56=0,
         0,
         SUMPRODUCT(
            INDEX($168:$168,COLUMN($G$168)+_xlfn.SEQUENCE($E$54)-1)
            *$E$56
            *((1+$E$56)^($E$54-_xlfn.SEQUENCE($E$54)+1)
              -(1+$E$56)^(AO$163-_xlfn.SEQUENCE($E$54)))
            /((1+$E$56)^($E$54-_xlfn.SEQUENCE($E$54)+1)-1)
            *(AO$163-_xlfn.SEQUENCE($E$54)+1&gt;=1)
            *(AO$163-_xlfn.SEQUENCE($E$54)+1&lt;=$E$54-_xlfn.SEQUENCE($E$54)+1)
         )
      ),
      IF($E$63=Database!$B$608,
         IF($E$55=0,
            0,
            SUMPRODUCT(
               INDEX($168:$168,COLUMN($G$168)+_xlfn.SEQUENCE($E$54)-1)
               *$E$55
               *((1+$E$55)^($E$54-_xlfn.SEQUENCE($E$54)+1)
                 -(1+$E$55)^(AO$163-_xlfn.SEQUENCE($E$54)))
               /((1+$E$55)^($E$54-_xlfn.SEQUENCE($E$54)+1)-1)
               *(AO$163-_xlfn.SEQUENCE($E$54)+1&gt;=1)
               *(AO$163-_xlfn.SEQUENCE($E$54)+1&lt;=$E$54-_xlfn.SEQUENCE($E$54)+1)
            )
         ),
         0
      )
   )
)</f>
        <v>0</v>
      </c>
      <c r="AP192" s="151" cm="1">
        <f t="array" ref="AP192">IF(AP$163&gt;$E$54,
   0,
   IF($E$63=Database!$B$607,
      IF($E$56=0,
         0,
         SUMPRODUCT(
            INDEX($168:$168,COLUMN($G$168)+_xlfn.SEQUENCE($E$54)-1)
            *$E$56
            *((1+$E$56)^($E$54-_xlfn.SEQUENCE($E$54)+1)
              -(1+$E$56)^(AP$163-_xlfn.SEQUENCE($E$54)))
            /((1+$E$56)^($E$54-_xlfn.SEQUENCE($E$54)+1)-1)
            *(AP$163-_xlfn.SEQUENCE($E$54)+1&gt;=1)
            *(AP$163-_xlfn.SEQUENCE($E$54)+1&lt;=$E$54-_xlfn.SEQUENCE($E$54)+1)
         )
      ),
      IF($E$63=Database!$B$608,
         IF($E$55=0,
            0,
            SUMPRODUCT(
               INDEX($168:$168,COLUMN($G$168)+_xlfn.SEQUENCE($E$54)-1)
               *$E$55
               *((1+$E$55)^($E$54-_xlfn.SEQUENCE($E$54)+1)
                 -(1+$E$55)^(AP$163-_xlfn.SEQUENCE($E$54)))
               /((1+$E$55)^($E$54-_xlfn.SEQUENCE($E$54)+1)-1)
               *(AP$163-_xlfn.SEQUENCE($E$54)+1&gt;=1)
               *(AP$163-_xlfn.SEQUENCE($E$54)+1&lt;=$E$54-_xlfn.SEQUENCE($E$54)+1)
            )
         ),
         0
      )
   )
)</f>
        <v>0</v>
      </c>
      <c r="AQ192" s="151" cm="1">
        <f t="array" ref="AQ192">IF(AQ$163&gt;$E$54,
   0,
   IF($E$63=Database!$B$607,
      IF($E$56=0,
         0,
         SUMPRODUCT(
            INDEX($168:$168,COLUMN($G$168)+_xlfn.SEQUENCE($E$54)-1)
            *$E$56
            *((1+$E$56)^($E$54-_xlfn.SEQUENCE($E$54)+1)
              -(1+$E$56)^(AQ$163-_xlfn.SEQUENCE($E$54)))
            /((1+$E$56)^($E$54-_xlfn.SEQUENCE($E$54)+1)-1)
            *(AQ$163-_xlfn.SEQUENCE($E$54)+1&gt;=1)
            *(AQ$163-_xlfn.SEQUENCE($E$54)+1&lt;=$E$54-_xlfn.SEQUENCE($E$54)+1)
         )
      ),
      IF($E$63=Database!$B$608,
         IF($E$55=0,
            0,
            SUMPRODUCT(
               INDEX($168:$168,COLUMN($G$168)+_xlfn.SEQUENCE($E$54)-1)
               *$E$55
               *((1+$E$55)^($E$54-_xlfn.SEQUENCE($E$54)+1)
                 -(1+$E$55)^(AQ$163-_xlfn.SEQUENCE($E$54)))
               /((1+$E$55)^($E$54-_xlfn.SEQUENCE($E$54)+1)-1)
               *(AQ$163-_xlfn.SEQUENCE($E$54)+1&gt;=1)
               *(AQ$163-_xlfn.SEQUENCE($E$54)+1&lt;=$E$54-_xlfn.SEQUENCE($E$54)+1)
            )
         ),
         0
      )
   )
)</f>
        <v>0</v>
      </c>
      <c r="AR192" s="151" cm="1">
        <f t="array" ref="AR192">IF(AR$163&gt;$E$54,
   0,
   IF($E$63=Database!$B$607,
      IF($E$56=0,
         0,
         SUMPRODUCT(
            INDEX($168:$168,COLUMN($G$168)+_xlfn.SEQUENCE($E$54)-1)
            *$E$56
            *((1+$E$56)^($E$54-_xlfn.SEQUENCE($E$54)+1)
              -(1+$E$56)^(AR$163-_xlfn.SEQUENCE($E$54)))
            /((1+$E$56)^($E$54-_xlfn.SEQUENCE($E$54)+1)-1)
            *(AR$163-_xlfn.SEQUENCE($E$54)+1&gt;=1)
            *(AR$163-_xlfn.SEQUENCE($E$54)+1&lt;=$E$54-_xlfn.SEQUENCE($E$54)+1)
         )
      ),
      IF($E$63=Database!$B$608,
         IF($E$55=0,
            0,
            SUMPRODUCT(
               INDEX($168:$168,COLUMN($G$168)+_xlfn.SEQUENCE($E$54)-1)
               *$E$55
               *((1+$E$55)^($E$54-_xlfn.SEQUENCE($E$54)+1)
                 -(1+$E$55)^(AR$163-_xlfn.SEQUENCE($E$54)))
               /((1+$E$55)^($E$54-_xlfn.SEQUENCE($E$54)+1)-1)
               *(AR$163-_xlfn.SEQUENCE($E$54)+1&gt;=1)
               *(AR$163-_xlfn.SEQUENCE($E$54)+1&lt;=$E$54-_xlfn.SEQUENCE($E$54)+1)
            )
         ),
         0
      )
   )
)</f>
        <v>0</v>
      </c>
      <c r="AS192" s="151" cm="1">
        <f t="array" ref="AS192">IF(AS$163&gt;$E$54,
   0,
   IF($E$63=Database!$B$607,
      IF($E$56=0,
         0,
         SUMPRODUCT(
            INDEX($168:$168,COLUMN($G$168)+_xlfn.SEQUENCE($E$54)-1)
            *$E$56
            *((1+$E$56)^($E$54-_xlfn.SEQUENCE($E$54)+1)
              -(1+$E$56)^(AS$163-_xlfn.SEQUENCE($E$54)))
            /((1+$E$56)^($E$54-_xlfn.SEQUENCE($E$54)+1)-1)
            *(AS$163-_xlfn.SEQUENCE($E$54)+1&gt;=1)
            *(AS$163-_xlfn.SEQUENCE($E$54)+1&lt;=$E$54-_xlfn.SEQUENCE($E$54)+1)
         )
      ),
      IF($E$63=Database!$B$608,
         IF($E$55=0,
            0,
            SUMPRODUCT(
               INDEX($168:$168,COLUMN($G$168)+_xlfn.SEQUENCE($E$54)-1)
               *$E$55
               *((1+$E$55)^($E$54-_xlfn.SEQUENCE($E$54)+1)
                 -(1+$E$55)^(AS$163-_xlfn.SEQUENCE($E$54)))
               /((1+$E$55)^($E$54-_xlfn.SEQUENCE($E$54)+1)-1)
               *(AS$163-_xlfn.SEQUENCE($E$54)+1&gt;=1)
               *(AS$163-_xlfn.SEQUENCE($E$54)+1&lt;=$E$54-_xlfn.SEQUENCE($E$54)+1)
            )
         ),
         0
      )
   )
)</f>
        <v>0</v>
      </c>
      <c r="AT192" s="151" cm="1">
        <f t="array" ref="AT192">IF(AT$163&gt;$E$54,
   0,
   IF($E$63=Database!$B$607,
      IF($E$56=0,
         0,
         SUMPRODUCT(
            INDEX($168:$168,COLUMN($G$168)+_xlfn.SEQUENCE($E$54)-1)
            *$E$56
            *((1+$E$56)^($E$54-_xlfn.SEQUENCE($E$54)+1)
              -(1+$E$56)^(AT$163-_xlfn.SEQUENCE($E$54)))
            /((1+$E$56)^($E$54-_xlfn.SEQUENCE($E$54)+1)-1)
            *(AT$163-_xlfn.SEQUENCE($E$54)+1&gt;=1)
            *(AT$163-_xlfn.SEQUENCE($E$54)+1&lt;=$E$54-_xlfn.SEQUENCE($E$54)+1)
         )
      ),
      IF($E$63=Database!$B$608,
         IF($E$55=0,
            0,
            SUMPRODUCT(
               INDEX($168:$168,COLUMN($G$168)+_xlfn.SEQUENCE($E$54)-1)
               *$E$55
               *((1+$E$55)^($E$54-_xlfn.SEQUENCE($E$54)+1)
                 -(1+$E$55)^(AT$163-_xlfn.SEQUENCE($E$54)))
               /((1+$E$55)^($E$54-_xlfn.SEQUENCE($E$54)+1)-1)
               *(AT$163-_xlfn.SEQUENCE($E$54)+1&gt;=1)
               *(AT$163-_xlfn.SEQUENCE($E$54)+1&lt;=$E$54-_xlfn.SEQUENCE($E$54)+1)
            )
         ),
         0
      )
   )
)</f>
        <v>0</v>
      </c>
      <c r="AU192" s="151" cm="1">
        <f t="array" ref="AU192">IF(AU$163&gt;$E$54,
   0,
   IF($E$63=Database!$B$607,
      IF($E$56=0,
         0,
         SUMPRODUCT(
            INDEX($168:$168,COLUMN($G$168)+_xlfn.SEQUENCE($E$54)-1)
            *$E$56
            *((1+$E$56)^($E$54-_xlfn.SEQUENCE($E$54)+1)
              -(1+$E$56)^(AU$163-_xlfn.SEQUENCE($E$54)))
            /((1+$E$56)^($E$54-_xlfn.SEQUENCE($E$54)+1)-1)
            *(AU$163-_xlfn.SEQUENCE($E$54)+1&gt;=1)
            *(AU$163-_xlfn.SEQUENCE($E$54)+1&lt;=$E$54-_xlfn.SEQUENCE($E$54)+1)
         )
      ),
      IF($E$63=Database!$B$608,
         IF($E$55=0,
            0,
            SUMPRODUCT(
               INDEX($168:$168,COLUMN($G$168)+_xlfn.SEQUENCE($E$54)-1)
               *$E$55
               *((1+$E$55)^($E$54-_xlfn.SEQUENCE($E$54)+1)
                 -(1+$E$55)^(AU$163-_xlfn.SEQUENCE($E$54)))
               /((1+$E$55)^($E$54-_xlfn.SEQUENCE($E$54)+1)-1)
               *(AU$163-_xlfn.SEQUENCE($E$54)+1&gt;=1)
               *(AU$163-_xlfn.SEQUENCE($E$54)+1&lt;=$E$54-_xlfn.SEQUENCE($E$54)+1)
            )
         ),
         0
      )
   )
)</f>
        <v>0</v>
      </c>
      <c r="AV192" s="151" cm="1">
        <f t="array" ref="AV192">IF(AV$163&gt;$E$54,
   0,
   IF($E$63=Database!$B$607,
      IF($E$56=0,
         0,
         SUMPRODUCT(
            INDEX($168:$168,COLUMN($G$168)+_xlfn.SEQUENCE($E$54)-1)
            *$E$56
            *((1+$E$56)^($E$54-_xlfn.SEQUENCE($E$54)+1)
              -(1+$E$56)^(AV$163-_xlfn.SEQUENCE($E$54)))
            /((1+$E$56)^($E$54-_xlfn.SEQUENCE($E$54)+1)-1)
            *(AV$163-_xlfn.SEQUENCE($E$54)+1&gt;=1)
            *(AV$163-_xlfn.SEQUENCE($E$54)+1&lt;=$E$54-_xlfn.SEQUENCE($E$54)+1)
         )
      ),
      IF($E$63=Database!$B$608,
         IF($E$55=0,
            0,
            SUMPRODUCT(
               INDEX($168:$168,COLUMN($G$168)+_xlfn.SEQUENCE($E$54)-1)
               *$E$55
               *((1+$E$55)^($E$54-_xlfn.SEQUENCE($E$54)+1)
                 -(1+$E$55)^(AV$163-_xlfn.SEQUENCE($E$54)))
               /((1+$E$55)^($E$54-_xlfn.SEQUENCE($E$54)+1)-1)
               *(AV$163-_xlfn.SEQUENCE($E$54)+1&gt;=1)
               *(AV$163-_xlfn.SEQUENCE($E$54)+1&lt;=$E$54-_xlfn.SEQUENCE($E$54)+1)
            )
         ),
         0
      )
   )
)</f>
        <v>0</v>
      </c>
      <c r="AW192" s="151" cm="1">
        <f t="array" ref="AW192">IF(AW$163&gt;$E$54,
   0,
   IF($E$63=Database!$B$607,
      IF($E$56=0,
         0,
         SUMPRODUCT(
            INDEX($168:$168,COLUMN($G$168)+_xlfn.SEQUENCE($E$54)-1)
            *$E$56
            *((1+$E$56)^($E$54-_xlfn.SEQUENCE($E$54)+1)
              -(1+$E$56)^(AW$163-_xlfn.SEQUENCE($E$54)))
            /((1+$E$56)^($E$54-_xlfn.SEQUENCE($E$54)+1)-1)
            *(AW$163-_xlfn.SEQUENCE($E$54)+1&gt;=1)
            *(AW$163-_xlfn.SEQUENCE($E$54)+1&lt;=$E$54-_xlfn.SEQUENCE($E$54)+1)
         )
      ),
      IF($E$63=Database!$B$608,
         IF($E$55=0,
            0,
            SUMPRODUCT(
               INDEX($168:$168,COLUMN($G$168)+_xlfn.SEQUENCE($E$54)-1)
               *$E$55
               *((1+$E$55)^($E$54-_xlfn.SEQUENCE($E$54)+1)
                 -(1+$E$55)^(AW$163-_xlfn.SEQUENCE($E$54)))
               /((1+$E$55)^($E$54-_xlfn.SEQUENCE($E$54)+1)-1)
               *(AW$163-_xlfn.SEQUENCE($E$54)+1&gt;=1)
               *(AW$163-_xlfn.SEQUENCE($E$54)+1&lt;=$E$54-_xlfn.SEQUENCE($E$54)+1)
            )
         ),
         0
      )
   )
)</f>
        <v>0</v>
      </c>
      <c r="AX192" s="151" cm="1">
        <f t="array" ref="AX192">IF(AX$163&gt;$E$54,
   0,
   IF($E$63=Database!$B$607,
      IF($E$56=0,
         0,
         SUMPRODUCT(
            INDEX($168:$168,COLUMN($G$168)+_xlfn.SEQUENCE($E$54)-1)
            *$E$56
            *((1+$E$56)^($E$54-_xlfn.SEQUENCE($E$54)+1)
              -(1+$E$56)^(AX$163-_xlfn.SEQUENCE($E$54)))
            /((1+$E$56)^($E$54-_xlfn.SEQUENCE($E$54)+1)-1)
            *(AX$163-_xlfn.SEQUENCE($E$54)+1&gt;=1)
            *(AX$163-_xlfn.SEQUENCE($E$54)+1&lt;=$E$54-_xlfn.SEQUENCE($E$54)+1)
         )
      ),
      IF($E$63=Database!$B$608,
         IF($E$55=0,
            0,
            SUMPRODUCT(
               INDEX($168:$168,COLUMN($G$168)+_xlfn.SEQUENCE($E$54)-1)
               *$E$55
               *((1+$E$55)^($E$54-_xlfn.SEQUENCE($E$54)+1)
                 -(1+$E$55)^(AX$163-_xlfn.SEQUENCE($E$54)))
               /((1+$E$55)^($E$54-_xlfn.SEQUENCE($E$54)+1)-1)
               *(AX$163-_xlfn.SEQUENCE($E$54)+1&gt;=1)
               *(AX$163-_xlfn.SEQUENCE($E$54)+1&lt;=$E$54-_xlfn.SEQUENCE($E$54)+1)
            )
         ),
         0
      )
   )
)</f>
        <v>0</v>
      </c>
      <c r="AY192" s="151" cm="1">
        <f t="array" ref="AY192">IF(AY$163&gt;$E$54,
   0,
   IF($E$63=Database!$B$607,
      IF($E$56=0,
         0,
         SUMPRODUCT(
            INDEX($168:$168,COLUMN($G$168)+_xlfn.SEQUENCE($E$54)-1)
            *$E$56
            *((1+$E$56)^($E$54-_xlfn.SEQUENCE($E$54)+1)
              -(1+$E$56)^(AY$163-_xlfn.SEQUENCE($E$54)))
            /((1+$E$56)^($E$54-_xlfn.SEQUENCE($E$54)+1)-1)
            *(AY$163-_xlfn.SEQUENCE($E$54)+1&gt;=1)
            *(AY$163-_xlfn.SEQUENCE($E$54)+1&lt;=$E$54-_xlfn.SEQUENCE($E$54)+1)
         )
      ),
      IF($E$63=Database!$B$608,
         IF($E$55=0,
            0,
            SUMPRODUCT(
               INDEX($168:$168,COLUMN($G$168)+_xlfn.SEQUENCE($E$54)-1)
               *$E$55
               *((1+$E$55)^($E$54-_xlfn.SEQUENCE($E$54)+1)
                 -(1+$E$55)^(AY$163-_xlfn.SEQUENCE($E$54)))
               /((1+$E$55)^($E$54-_xlfn.SEQUENCE($E$54)+1)-1)
               *(AY$163-_xlfn.SEQUENCE($E$54)+1&gt;=1)
               *(AY$163-_xlfn.SEQUENCE($E$54)+1&lt;=$E$54-_xlfn.SEQUENCE($E$54)+1)
            )
         ),
         0
      )
   )
)</f>
        <v>0</v>
      </c>
      <c r="AZ192" s="151" cm="1">
        <f t="array" ref="AZ192">IF(AZ$163&gt;$E$54,
   0,
   IF($E$63=Database!$B$607,
      IF($E$56=0,
         0,
         SUMPRODUCT(
            INDEX($168:$168,COLUMN($G$168)+_xlfn.SEQUENCE($E$54)-1)
            *$E$56
            *((1+$E$56)^($E$54-_xlfn.SEQUENCE($E$54)+1)
              -(1+$E$56)^(AZ$163-_xlfn.SEQUENCE($E$54)))
            /((1+$E$56)^($E$54-_xlfn.SEQUENCE($E$54)+1)-1)
            *(AZ$163-_xlfn.SEQUENCE($E$54)+1&gt;=1)
            *(AZ$163-_xlfn.SEQUENCE($E$54)+1&lt;=$E$54-_xlfn.SEQUENCE($E$54)+1)
         )
      ),
      IF($E$63=Database!$B$608,
         IF($E$55=0,
            0,
            SUMPRODUCT(
               INDEX($168:$168,COLUMN($G$168)+_xlfn.SEQUENCE($E$54)-1)
               *$E$55
               *((1+$E$55)^($E$54-_xlfn.SEQUENCE($E$54)+1)
                 -(1+$E$55)^(AZ$163-_xlfn.SEQUENCE($E$54)))
               /((1+$E$55)^($E$54-_xlfn.SEQUENCE($E$54)+1)-1)
               *(AZ$163-_xlfn.SEQUENCE($E$54)+1&gt;=1)
               *(AZ$163-_xlfn.SEQUENCE($E$54)+1&lt;=$E$54-_xlfn.SEQUENCE($E$54)+1)
            )
         ),
         0
      )
   )
)</f>
        <v>0</v>
      </c>
      <c r="BA192" s="151" cm="1">
        <f t="array" ref="BA192">IF(BA$163&gt;$E$54,
   0,
   IF($E$63=Database!$B$607,
      IF($E$56=0,
         0,
         SUMPRODUCT(
            INDEX($168:$168,COLUMN($G$168)+_xlfn.SEQUENCE($E$54)-1)
            *$E$56
            *((1+$E$56)^($E$54-_xlfn.SEQUENCE($E$54)+1)
              -(1+$E$56)^(BA$163-_xlfn.SEQUENCE($E$54)))
            /((1+$E$56)^($E$54-_xlfn.SEQUENCE($E$54)+1)-1)
            *(BA$163-_xlfn.SEQUENCE($E$54)+1&gt;=1)
            *(BA$163-_xlfn.SEQUENCE($E$54)+1&lt;=$E$54-_xlfn.SEQUENCE($E$54)+1)
         )
      ),
      IF($E$63=Database!$B$608,
         IF($E$55=0,
            0,
            SUMPRODUCT(
               INDEX($168:$168,COLUMN($G$168)+_xlfn.SEQUENCE($E$54)-1)
               *$E$55
               *((1+$E$55)^($E$54-_xlfn.SEQUENCE($E$54)+1)
                 -(1+$E$55)^(BA$163-_xlfn.SEQUENCE($E$54)))
               /((1+$E$55)^($E$54-_xlfn.SEQUENCE($E$54)+1)-1)
               *(BA$163-_xlfn.SEQUENCE($E$54)+1&gt;=1)
               *(BA$163-_xlfn.SEQUENCE($E$54)+1&lt;=$E$54-_xlfn.SEQUENCE($E$54)+1)
            )
         ),
         0
      )
   )
)</f>
        <v>0</v>
      </c>
      <c r="BB192" s="151" cm="1">
        <f t="array" ref="BB192">IF(BB$163&gt;$E$54,
   0,
   IF($E$63=Database!$B$607,
      IF($E$56=0,
         0,
         SUMPRODUCT(
            INDEX($168:$168,COLUMN($G$168)+_xlfn.SEQUENCE($E$54)-1)
            *$E$56
            *((1+$E$56)^($E$54-_xlfn.SEQUENCE($E$54)+1)
              -(1+$E$56)^(BB$163-_xlfn.SEQUENCE($E$54)))
            /((1+$E$56)^($E$54-_xlfn.SEQUENCE($E$54)+1)-1)
            *(BB$163-_xlfn.SEQUENCE($E$54)+1&gt;=1)
            *(BB$163-_xlfn.SEQUENCE($E$54)+1&lt;=$E$54-_xlfn.SEQUENCE($E$54)+1)
         )
      ),
      IF($E$63=Database!$B$608,
         IF($E$55=0,
            0,
            SUMPRODUCT(
               INDEX($168:$168,COLUMN($G$168)+_xlfn.SEQUENCE($E$54)-1)
               *$E$55
               *((1+$E$55)^($E$54-_xlfn.SEQUENCE($E$54)+1)
                 -(1+$E$55)^(BB$163-_xlfn.SEQUENCE($E$54)))
               /((1+$E$55)^($E$54-_xlfn.SEQUENCE($E$54)+1)-1)
               *(BB$163-_xlfn.SEQUENCE($E$54)+1&gt;=1)
               *(BB$163-_xlfn.SEQUENCE($E$54)+1&lt;=$E$54-_xlfn.SEQUENCE($E$54)+1)
            )
         ),
         0
      )
   )
)</f>
        <v>0</v>
      </c>
      <c r="BC192" s="151" cm="1">
        <f t="array" ref="BC192">IF(BC$163&gt;$E$54,
   0,
   IF($E$63=Database!$B$607,
      IF($E$56=0,
         0,
         SUMPRODUCT(
            INDEX($168:$168,COLUMN($G$168)+_xlfn.SEQUENCE($E$54)-1)
            *$E$56
            *((1+$E$56)^($E$54-_xlfn.SEQUENCE($E$54)+1)
              -(1+$E$56)^(BC$163-_xlfn.SEQUENCE($E$54)))
            /((1+$E$56)^($E$54-_xlfn.SEQUENCE($E$54)+1)-1)
            *(BC$163-_xlfn.SEQUENCE($E$54)+1&gt;=1)
            *(BC$163-_xlfn.SEQUENCE($E$54)+1&lt;=$E$54-_xlfn.SEQUENCE($E$54)+1)
         )
      ),
      IF($E$63=Database!$B$608,
         IF($E$55=0,
            0,
            SUMPRODUCT(
               INDEX($168:$168,COLUMN($G$168)+_xlfn.SEQUENCE($E$54)-1)
               *$E$55
               *((1+$E$55)^($E$54-_xlfn.SEQUENCE($E$54)+1)
                 -(1+$E$55)^(BC$163-_xlfn.SEQUENCE($E$54)))
               /((1+$E$55)^($E$54-_xlfn.SEQUENCE($E$54)+1)-1)
               *(BC$163-_xlfn.SEQUENCE($E$54)+1&gt;=1)
               *(BC$163-_xlfn.SEQUENCE($E$54)+1&lt;=$E$54-_xlfn.SEQUENCE($E$54)+1)
            )
         ),
         0
      )
   )
)</f>
        <v>0</v>
      </c>
      <c r="BD192" s="151" cm="1">
        <f t="array" ref="BD192">IF(BD$163&gt;$E$54,
   0,
   IF($E$63=Database!$B$607,
      IF($E$56=0,
         0,
         SUMPRODUCT(
            INDEX($168:$168,COLUMN($G$168)+_xlfn.SEQUENCE($E$54)-1)
            *$E$56
            *((1+$E$56)^($E$54-_xlfn.SEQUENCE($E$54)+1)
              -(1+$E$56)^(BD$163-_xlfn.SEQUENCE($E$54)))
            /((1+$E$56)^($E$54-_xlfn.SEQUENCE($E$54)+1)-1)
            *(BD$163-_xlfn.SEQUENCE($E$54)+1&gt;=1)
            *(BD$163-_xlfn.SEQUENCE($E$54)+1&lt;=$E$54-_xlfn.SEQUENCE($E$54)+1)
         )
      ),
      IF($E$63=Database!$B$608,
         IF($E$55=0,
            0,
            SUMPRODUCT(
               INDEX($168:$168,COLUMN($G$168)+_xlfn.SEQUENCE($E$54)-1)
               *$E$55
               *((1+$E$55)^($E$54-_xlfn.SEQUENCE($E$54)+1)
                 -(1+$E$55)^(BD$163-_xlfn.SEQUENCE($E$54)))
               /((1+$E$55)^($E$54-_xlfn.SEQUENCE($E$54)+1)-1)
               *(BD$163-_xlfn.SEQUENCE($E$54)+1&gt;=1)
               *(BD$163-_xlfn.SEQUENCE($E$54)+1&lt;=$E$54-_xlfn.SEQUENCE($E$54)+1)
            )
         ),
         0
      )
   )
)</f>
        <v>0</v>
      </c>
      <c r="BE192" s="151" cm="1">
        <f t="array" ref="BE192">IF(BE$163&gt;$E$54,
   0,
   IF($E$63=Database!$B$607,
      IF($E$56=0,
         0,
         SUMPRODUCT(
            INDEX($168:$168,COLUMN($G$168)+_xlfn.SEQUENCE($E$54)-1)
            *$E$56
            *((1+$E$56)^($E$54-_xlfn.SEQUENCE($E$54)+1)
              -(1+$E$56)^(BE$163-_xlfn.SEQUENCE($E$54)))
            /((1+$E$56)^($E$54-_xlfn.SEQUENCE($E$54)+1)-1)
            *(BE$163-_xlfn.SEQUENCE($E$54)+1&gt;=1)
            *(BE$163-_xlfn.SEQUENCE($E$54)+1&lt;=$E$54-_xlfn.SEQUENCE($E$54)+1)
         )
      ),
      IF($E$63=Database!$B$608,
         IF($E$55=0,
            0,
            SUMPRODUCT(
               INDEX($168:$168,COLUMN($G$168)+_xlfn.SEQUENCE($E$54)-1)
               *$E$55
               *((1+$E$55)^($E$54-_xlfn.SEQUENCE($E$54)+1)
                 -(1+$E$55)^(BE$163-_xlfn.SEQUENCE($E$54)))
               /((1+$E$55)^($E$54-_xlfn.SEQUENCE($E$54)+1)-1)
               *(BE$163-_xlfn.SEQUENCE($E$54)+1&gt;=1)
               *(BE$163-_xlfn.SEQUENCE($E$54)+1&lt;=$E$54-_xlfn.SEQUENCE($E$54)+1)
            )
         ),
         0
      )
   )
)</f>
        <v>0</v>
      </c>
      <c r="BF192" s="151" cm="1">
        <f t="array" ref="BF192">IF(BF$163&gt;$E$54,
   0,
   IF($E$63=Database!$B$607,
      IF($E$56=0,
         0,
         SUMPRODUCT(
            INDEX($168:$168,COLUMN($G$168)+_xlfn.SEQUENCE($E$54)-1)
            *$E$56
            *((1+$E$56)^($E$54-_xlfn.SEQUENCE($E$54)+1)
              -(1+$E$56)^(BF$163-_xlfn.SEQUENCE($E$54)))
            /((1+$E$56)^($E$54-_xlfn.SEQUENCE($E$54)+1)-1)
            *(BF$163-_xlfn.SEQUENCE($E$54)+1&gt;=1)
            *(BF$163-_xlfn.SEQUENCE($E$54)+1&lt;=$E$54-_xlfn.SEQUENCE($E$54)+1)
         )
      ),
      IF($E$63=Database!$B$608,
         IF($E$55=0,
            0,
            SUMPRODUCT(
               INDEX($168:$168,COLUMN($G$168)+_xlfn.SEQUENCE($E$54)-1)
               *$E$55
               *((1+$E$55)^($E$54-_xlfn.SEQUENCE($E$54)+1)
                 -(1+$E$55)^(BF$163-_xlfn.SEQUENCE($E$54)))
               /((1+$E$55)^($E$54-_xlfn.SEQUENCE($E$54)+1)-1)
               *(BF$163-_xlfn.SEQUENCE($E$54)+1&gt;=1)
               *(BF$163-_xlfn.SEQUENCE($E$54)+1&lt;=$E$54-_xlfn.SEQUENCE($E$54)+1)
            )
         ),
         0
      )
   )
)</f>
        <v>0</v>
      </c>
      <c r="BG192" s="151" cm="1">
        <f t="array" ref="BG192">IF(BG$163&gt;$E$54,
   0,
   IF($E$63=Database!$B$607,
      IF($E$56=0,
         0,
         SUMPRODUCT(
            INDEX($168:$168,COLUMN($G$168)+_xlfn.SEQUENCE($E$54)-1)
            *$E$56
            *((1+$E$56)^($E$54-_xlfn.SEQUENCE($E$54)+1)
              -(1+$E$56)^(BG$163-_xlfn.SEQUENCE($E$54)))
            /((1+$E$56)^($E$54-_xlfn.SEQUENCE($E$54)+1)-1)
            *(BG$163-_xlfn.SEQUENCE($E$54)+1&gt;=1)
            *(BG$163-_xlfn.SEQUENCE($E$54)+1&lt;=$E$54-_xlfn.SEQUENCE($E$54)+1)
         )
      ),
      IF($E$63=Database!$B$608,
         IF($E$55=0,
            0,
            SUMPRODUCT(
               INDEX($168:$168,COLUMN($G$168)+_xlfn.SEQUENCE($E$54)-1)
               *$E$55
               *((1+$E$55)^($E$54-_xlfn.SEQUENCE($E$54)+1)
                 -(1+$E$55)^(BG$163-_xlfn.SEQUENCE($E$54)))
               /((1+$E$55)^($E$54-_xlfn.SEQUENCE($E$54)+1)-1)
               *(BG$163-_xlfn.SEQUENCE($E$54)+1&gt;=1)
               *(BG$163-_xlfn.SEQUENCE($E$54)+1&lt;=$E$54-_xlfn.SEQUENCE($E$54)+1)
            )
         ),
         0
      )
   )
)</f>
        <v>0</v>
      </c>
      <c r="BH192" s="151" cm="1">
        <f t="array" ref="BH192">IF(BH$163&gt;$E$54,
   0,
   IF($E$63=Database!$B$607,
      IF($E$56=0,
         0,
         SUMPRODUCT(
            INDEX($168:$168,COLUMN($G$168)+_xlfn.SEQUENCE($E$54)-1)
            *$E$56
            *((1+$E$56)^($E$54-_xlfn.SEQUENCE($E$54)+1)
              -(1+$E$56)^(BH$163-_xlfn.SEQUENCE($E$54)))
            /((1+$E$56)^($E$54-_xlfn.SEQUENCE($E$54)+1)-1)
            *(BH$163-_xlfn.SEQUENCE($E$54)+1&gt;=1)
            *(BH$163-_xlfn.SEQUENCE($E$54)+1&lt;=$E$54-_xlfn.SEQUENCE($E$54)+1)
         )
      ),
      IF($E$63=Database!$B$608,
         IF($E$55=0,
            0,
            SUMPRODUCT(
               INDEX($168:$168,COLUMN($G$168)+_xlfn.SEQUENCE($E$54)-1)
               *$E$55
               *((1+$E$55)^($E$54-_xlfn.SEQUENCE($E$54)+1)
                 -(1+$E$55)^(BH$163-_xlfn.SEQUENCE($E$54)))
               /((1+$E$55)^($E$54-_xlfn.SEQUENCE($E$54)+1)-1)
               *(BH$163-_xlfn.SEQUENCE($E$54)+1&gt;=1)
               *(BH$163-_xlfn.SEQUENCE($E$54)+1&lt;=$E$54-_xlfn.SEQUENCE($E$54)+1)
            )
         ),
         0
      )
   )
)</f>
        <v>0</v>
      </c>
      <c r="BI192" s="151" cm="1">
        <f t="array" ref="BI192">IF(BI$163&gt;$E$54,
   0,
   IF($E$63=Database!$B$607,
      IF($E$56=0,
         0,
         SUMPRODUCT(
            INDEX($168:$168,COLUMN($G$168)+_xlfn.SEQUENCE($E$54)-1)
            *$E$56
            *((1+$E$56)^($E$54-_xlfn.SEQUENCE($E$54)+1)
              -(1+$E$56)^(BI$163-_xlfn.SEQUENCE($E$54)))
            /((1+$E$56)^($E$54-_xlfn.SEQUENCE($E$54)+1)-1)
            *(BI$163-_xlfn.SEQUENCE($E$54)+1&gt;=1)
            *(BI$163-_xlfn.SEQUENCE($E$54)+1&lt;=$E$54-_xlfn.SEQUENCE($E$54)+1)
         )
      ),
      IF($E$63=Database!$B$608,
         IF($E$55=0,
            0,
            SUMPRODUCT(
               INDEX($168:$168,COLUMN($G$168)+_xlfn.SEQUENCE($E$54)-1)
               *$E$55
               *((1+$E$55)^($E$54-_xlfn.SEQUENCE($E$54)+1)
                 -(1+$E$55)^(BI$163-_xlfn.SEQUENCE($E$54)))
               /((1+$E$55)^($E$54-_xlfn.SEQUENCE($E$54)+1)-1)
               *(BI$163-_xlfn.SEQUENCE($E$54)+1&gt;=1)
               *(BI$163-_xlfn.SEQUENCE($E$54)+1&lt;=$E$54-_xlfn.SEQUENCE($E$54)+1)
            )
         ),
         0
      )
   )
)</f>
        <v>0</v>
      </c>
      <c r="BJ192" s="151" cm="1">
        <f t="array" ref="BJ192">IF(BJ$163&gt;$E$54,
   0,
   IF($E$63=Database!$B$607,
      IF($E$56=0,
         0,
         SUMPRODUCT(
            INDEX($168:$168,COLUMN($G$168)+_xlfn.SEQUENCE($E$54)-1)
            *$E$56
            *((1+$E$56)^($E$54-_xlfn.SEQUENCE($E$54)+1)
              -(1+$E$56)^(BJ$163-_xlfn.SEQUENCE($E$54)))
            /((1+$E$56)^($E$54-_xlfn.SEQUENCE($E$54)+1)-1)
            *(BJ$163-_xlfn.SEQUENCE($E$54)+1&gt;=1)
            *(BJ$163-_xlfn.SEQUENCE($E$54)+1&lt;=$E$54-_xlfn.SEQUENCE($E$54)+1)
         )
      ),
      IF($E$63=Database!$B$608,
         IF($E$55=0,
            0,
            SUMPRODUCT(
               INDEX($168:$168,COLUMN($G$168)+_xlfn.SEQUENCE($E$54)-1)
               *$E$55
               *((1+$E$55)^($E$54-_xlfn.SEQUENCE($E$54)+1)
                 -(1+$E$55)^(BJ$163-_xlfn.SEQUENCE($E$54)))
               /((1+$E$55)^($E$54-_xlfn.SEQUENCE($E$54)+1)-1)
               *(BJ$163-_xlfn.SEQUENCE($E$54)+1&gt;=1)
               *(BJ$163-_xlfn.SEQUENCE($E$54)+1&lt;=$E$54-_xlfn.SEQUENCE($E$54)+1)
            )
         ),
         0
      )
   )
)</f>
        <v>0</v>
      </c>
      <c r="BK192" s="151" cm="1">
        <f t="array" ref="BK192">IF(BK$163&gt;$E$54,
   0,
   IF($E$63=Database!$B$607,
      IF($E$56=0,
         0,
         SUMPRODUCT(
            INDEX($168:$168,COLUMN($G$168)+_xlfn.SEQUENCE($E$54)-1)
            *$E$56
            *((1+$E$56)^($E$54-_xlfn.SEQUENCE($E$54)+1)
              -(1+$E$56)^(BK$163-_xlfn.SEQUENCE($E$54)))
            /((1+$E$56)^($E$54-_xlfn.SEQUENCE($E$54)+1)-1)
            *(BK$163-_xlfn.SEQUENCE($E$54)+1&gt;=1)
            *(BK$163-_xlfn.SEQUENCE($E$54)+1&lt;=$E$54-_xlfn.SEQUENCE($E$54)+1)
         )
      ),
      IF($E$63=Database!$B$608,
         IF($E$55=0,
            0,
            SUMPRODUCT(
               INDEX($168:$168,COLUMN($G$168)+_xlfn.SEQUENCE($E$54)-1)
               *$E$55
               *((1+$E$55)^($E$54-_xlfn.SEQUENCE($E$54)+1)
                 -(1+$E$55)^(BK$163-_xlfn.SEQUENCE($E$54)))
               /((1+$E$55)^($E$54-_xlfn.SEQUENCE($E$54)+1)-1)
               *(BK$163-_xlfn.SEQUENCE($E$54)+1&gt;=1)
               *(BK$163-_xlfn.SEQUENCE($E$54)+1&lt;=$E$54-_xlfn.SEQUENCE($E$54)+1)
            )
         ),
         0
      )
   )
)</f>
        <v>0</v>
      </c>
      <c r="BL192" s="151" cm="1">
        <f t="array" ref="BL192">IF(BL$163&gt;$E$54,
   0,
   IF($E$63=Database!$B$607,
      IF($E$56=0,
         0,
         SUMPRODUCT(
            INDEX($168:$168,COLUMN($G$168)+_xlfn.SEQUENCE($E$54)-1)
            *$E$56
            *((1+$E$56)^($E$54-_xlfn.SEQUENCE($E$54)+1)
              -(1+$E$56)^(BL$163-_xlfn.SEQUENCE($E$54)))
            /((1+$E$56)^($E$54-_xlfn.SEQUENCE($E$54)+1)-1)
            *(BL$163-_xlfn.SEQUENCE($E$54)+1&gt;=1)
            *(BL$163-_xlfn.SEQUENCE($E$54)+1&lt;=$E$54-_xlfn.SEQUENCE($E$54)+1)
         )
      ),
      IF($E$63=Database!$B$608,
         IF($E$55=0,
            0,
            SUMPRODUCT(
               INDEX($168:$168,COLUMN($G$168)+_xlfn.SEQUENCE($E$54)-1)
               *$E$55
               *((1+$E$55)^($E$54-_xlfn.SEQUENCE($E$54)+1)
                 -(1+$E$55)^(BL$163-_xlfn.SEQUENCE($E$54)))
               /((1+$E$55)^($E$54-_xlfn.SEQUENCE($E$54)+1)-1)
               *(BL$163-_xlfn.SEQUENCE($E$54)+1&gt;=1)
               *(BL$163-_xlfn.SEQUENCE($E$54)+1&lt;=$E$54-_xlfn.SEQUENCE($E$54)+1)
            )
         ),
         0
      )
   )
)</f>
        <v>0</v>
      </c>
      <c r="BM192" s="151" cm="1">
        <f t="array" ref="BM192">IF(BM$163&gt;$E$54,
   0,
   IF($E$63=Database!$B$607,
      IF($E$56=0,
         0,
         SUMPRODUCT(
            INDEX($168:$168,COLUMN($G$168)+_xlfn.SEQUENCE($E$54)-1)
            *$E$56
            *((1+$E$56)^($E$54-_xlfn.SEQUENCE($E$54)+1)
              -(1+$E$56)^(BM$163-_xlfn.SEQUENCE($E$54)))
            /((1+$E$56)^($E$54-_xlfn.SEQUENCE($E$54)+1)-1)
            *(BM$163-_xlfn.SEQUENCE($E$54)+1&gt;=1)
            *(BM$163-_xlfn.SEQUENCE($E$54)+1&lt;=$E$54-_xlfn.SEQUENCE($E$54)+1)
         )
      ),
      IF($E$63=Database!$B$608,
         IF($E$55=0,
            0,
            SUMPRODUCT(
               INDEX($168:$168,COLUMN($G$168)+_xlfn.SEQUENCE($E$54)-1)
               *$E$55
               *((1+$E$55)^($E$54-_xlfn.SEQUENCE($E$54)+1)
                 -(1+$E$55)^(BM$163-_xlfn.SEQUENCE($E$54)))
               /((1+$E$55)^($E$54-_xlfn.SEQUENCE($E$54)+1)-1)
               *(BM$163-_xlfn.SEQUENCE($E$54)+1&gt;=1)
               *(BM$163-_xlfn.SEQUENCE($E$54)+1&lt;=$E$54-_xlfn.SEQUENCE($E$54)+1)
            )
         ),
         0
      )
   )
)</f>
        <v>0</v>
      </c>
      <c r="BN192" s="151" cm="1">
        <f t="array" ref="BN192">IF(BN$163&gt;$E$54,
   0,
   IF($E$63=Database!$B$607,
      IF($E$56=0,
         0,
         SUMPRODUCT(
            INDEX($168:$168,COLUMN($G$168)+_xlfn.SEQUENCE($E$54)-1)
            *$E$56
            *((1+$E$56)^($E$54-_xlfn.SEQUENCE($E$54)+1)
              -(1+$E$56)^(BN$163-_xlfn.SEQUENCE($E$54)))
            /((1+$E$56)^($E$54-_xlfn.SEQUENCE($E$54)+1)-1)
            *(BN$163-_xlfn.SEQUENCE($E$54)+1&gt;=1)
            *(BN$163-_xlfn.SEQUENCE($E$54)+1&lt;=$E$54-_xlfn.SEQUENCE($E$54)+1)
         )
      ),
      IF($E$63=Database!$B$608,
         IF($E$55=0,
            0,
            SUMPRODUCT(
               INDEX($168:$168,COLUMN($G$168)+_xlfn.SEQUENCE($E$54)-1)
               *$E$55
               *((1+$E$55)^($E$54-_xlfn.SEQUENCE($E$54)+1)
                 -(1+$E$55)^(BN$163-_xlfn.SEQUENCE($E$54)))
               /((1+$E$55)^($E$54-_xlfn.SEQUENCE($E$54)+1)-1)
               *(BN$163-_xlfn.SEQUENCE($E$54)+1&gt;=1)
               *(BN$163-_xlfn.SEQUENCE($E$54)+1&lt;=$E$54-_xlfn.SEQUENCE($E$54)+1)
            )
         ),
         0
      )
   )
)</f>
        <v>0</v>
      </c>
      <c r="BO192" s="151" cm="1">
        <f t="array" ref="BO192">IF(BO$163&gt;$E$54,
   0,
   IF($E$63=Database!$B$607,
      IF($E$56=0,
         0,
         SUMPRODUCT(
            INDEX($168:$168,COLUMN($G$168)+_xlfn.SEQUENCE($E$54)-1)
            *$E$56
            *((1+$E$56)^($E$54-_xlfn.SEQUENCE($E$54)+1)
              -(1+$E$56)^(BO$163-_xlfn.SEQUENCE($E$54)))
            /((1+$E$56)^($E$54-_xlfn.SEQUENCE($E$54)+1)-1)
            *(BO$163-_xlfn.SEQUENCE($E$54)+1&gt;=1)
            *(BO$163-_xlfn.SEQUENCE($E$54)+1&lt;=$E$54-_xlfn.SEQUENCE($E$54)+1)
         )
      ),
      IF($E$63=Database!$B$608,
         IF($E$55=0,
            0,
            SUMPRODUCT(
               INDEX($168:$168,COLUMN($G$168)+_xlfn.SEQUENCE($E$54)-1)
               *$E$55
               *((1+$E$55)^($E$54-_xlfn.SEQUENCE($E$54)+1)
                 -(1+$E$55)^(BO$163-_xlfn.SEQUENCE($E$54)))
               /((1+$E$55)^($E$54-_xlfn.SEQUENCE($E$54)+1)-1)
               *(BO$163-_xlfn.SEQUENCE($E$54)+1&gt;=1)
               *(BO$163-_xlfn.SEQUENCE($E$54)+1&lt;=$E$54-_xlfn.SEQUENCE($E$54)+1)
            )
         ),
         0
      )
   )
)</f>
        <v>0</v>
      </c>
      <c r="BP192" s="151" cm="1">
        <f t="array" ref="BP192">IF(BP$163&gt;$E$54,
   0,
   IF($E$63=Database!$B$607,
      IF($E$56=0,
         0,
         SUMPRODUCT(
            INDEX($168:$168,COLUMN($G$168)+_xlfn.SEQUENCE($E$54)-1)
            *$E$56
            *((1+$E$56)^($E$54-_xlfn.SEQUENCE($E$54)+1)
              -(1+$E$56)^(BP$163-_xlfn.SEQUENCE($E$54)))
            /((1+$E$56)^($E$54-_xlfn.SEQUENCE($E$54)+1)-1)
            *(BP$163-_xlfn.SEQUENCE($E$54)+1&gt;=1)
            *(BP$163-_xlfn.SEQUENCE($E$54)+1&lt;=$E$54-_xlfn.SEQUENCE($E$54)+1)
         )
      ),
      IF($E$63=Database!$B$608,
         IF($E$55=0,
            0,
            SUMPRODUCT(
               INDEX($168:$168,COLUMN($G$168)+_xlfn.SEQUENCE($E$54)-1)
               *$E$55
               *((1+$E$55)^($E$54-_xlfn.SEQUENCE($E$54)+1)
                 -(1+$E$55)^(BP$163-_xlfn.SEQUENCE($E$54)))
               /((1+$E$55)^($E$54-_xlfn.SEQUENCE($E$54)+1)-1)
               *(BP$163-_xlfn.SEQUENCE($E$54)+1&gt;=1)
               *(BP$163-_xlfn.SEQUENCE($E$54)+1&lt;=$E$54-_xlfn.SEQUENCE($E$54)+1)
            )
         ),
         0
      )
   )
)</f>
        <v>0</v>
      </c>
      <c r="BQ192" s="151" cm="1">
        <f t="array" ref="BQ192">IF(BQ$163&gt;$E$54,
   0,
   IF($E$63=Database!$B$607,
      IF($E$56=0,
         0,
         SUMPRODUCT(
            INDEX($168:$168,COLUMN($G$168)+_xlfn.SEQUENCE($E$54)-1)
            *$E$56
            *((1+$E$56)^($E$54-_xlfn.SEQUENCE($E$54)+1)
              -(1+$E$56)^(BQ$163-_xlfn.SEQUENCE($E$54)))
            /((1+$E$56)^($E$54-_xlfn.SEQUENCE($E$54)+1)-1)
            *(BQ$163-_xlfn.SEQUENCE($E$54)+1&gt;=1)
            *(BQ$163-_xlfn.SEQUENCE($E$54)+1&lt;=$E$54-_xlfn.SEQUENCE($E$54)+1)
         )
      ),
      IF($E$63=Database!$B$608,
         IF($E$55=0,
            0,
            SUMPRODUCT(
               INDEX($168:$168,COLUMN($G$168)+_xlfn.SEQUENCE($E$54)-1)
               *$E$55
               *((1+$E$55)^($E$54-_xlfn.SEQUENCE($E$54)+1)
                 -(1+$E$55)^(BQ$163-_xlfn.SEQUENCE($E$54)))
               /((1+$E$55)^($E$54-_xlfn.SEQUENCE($E$54)+1)-1)
               *(BQ$163-_xlfn.SEQUENCE($E$54)+1&gt;=1)
               *(BQ$163-_xlfn.SEQUENCE($E$54)+1&lt;=$E$54-_xlfn.SEQUENCE($E$54)+1)
            )
         ),
         0
      )
   )
)</f>
        <v>0</v>
      </c>
      <c r="BR192" s="151" cm="1">
        <f t="array" ref="BR192">IF(BR$163&gt;$E$54,
   0,
   IF($E$63=Database!$B$607,
      IF($E$56=0,
         0,
         SUMPRODUCT(
            INDEX($168:$168,COLUMN($G$168)+_xlfn.SEQUENCE($E$54)-1)
            *$E$56
            *((1+$E$56)^($E$54-_xlfn.SEQUENCE($E$54)+1)
              -(1+$E$56)^(BR$163-_xlfn.SEQUENCE($E$54)))
            /((1+$E$56)^($E$54-_xlfn.SEQUENCE($E$54)+1)-1)
            *(BR$163-_xlfn.SEQUENCE($E$54)+1&gt;=1)
            *(BR$163-_xlfn.SEQUENCE($E$54)+1&lt;=$E$54-_xlfn.SEQUENCE($E$54)+1)
         )
      ),
      IF($E$63=Database!$B$608,
         IF($E$55=0,
            0,
            SUMPRODUCT(
               INDEX($168:$168,COLUMN($G$168)+_xlfn.SEQUENCE($E$54)-1)
               *$E$55
               *((1+$E$55)^($E$54-_xlfn.SEQUENCE($E$54)+1)
                 -(1+$E$55)^(BR$163-_xlfn.SEQUENCE($E$54)))
               /((1+$E$55)^($E$54-_xlfn.SEQUENCE($E$54)+1)-1)
               *(BR$163-_xlfn.SEQUENCE($E$54)+1&gt;=1)
               *(BR$163-_xlfn.SEQUENCE($E$54)+1&lt;=$E$54-_xlfn.SEQUENCE($E$54)+1)
            )
         ),
         0
      )
   )
)</f>
        <v>0</v>
      </c>
      <c r="BS192" s="151" cm="1">
        <f t="array" ref="BS192">IF(BS$163&gt;$E$54,
   0,
   IF($E$63=Database!$B$607,
      IF($E$56=0,
         0,
         SUMPRODUCT(
            INDEX($168:$168,COLUMN($G$168)+_xlfn.SEQUENCE($E$54)-1)
            *$E$56
            *((1+$E$56)^($E$54-_xlfn.SEQUENCE($E$54)+1)
              -(1+$E$56)^(BS$163-_xlfn.SEQUENCE($E$54)))
            /((1+$E$56)^($E$54-_xlfn.SEQUENCE($E$54)+1)-1)
            *(BS$163-_xlfn.SEQUENCE($E$54)+1&gt;=1)
            *(BS$163-_xlfn.SEQUENCE($E$54)+1&lt;=$E$54-_xlfn.SEQUENCE($E$54)+1)
         )
      ),
      IF($E$63=Database!$B$608,
         IF($E$55=0,
            0,
            SUMPRODUCT(
               INDEX($168:$168,COLUMN($G$168)+_xlfn.SEQUENCE($E$54)-1)
               *$E$55
               *((1+$E$55)^($E$54-_xlfn.SEQUENCE($E$54)+1)
                 -(1+$E$55)^(BS$163-_xlfn.SEQUENCE($E$54)))
               /((1+$E$55)^($E$54-_xlfn.SEQUENCE($E$54)+1)-1)
               *(BS$163-_xlfn.SEQUENCE($E$54)+1&gt;=1)
               *(BS$163-_xlfn.SEQUENCE($E$54)+1&lt;=$E$54-_xlfn.SEQUENCE($E$54)+1)
            )
         ),
         0
      )
   )
)</f>
        <v>0</v>
      </c>
      <c r="BT192" s="151" cm="1">
        <f t="array" ref="BT192">IF(BT$163&gt;$E$54,
   0,
   IF($E$63=Database!$B$607,
      IF($E$56=0,
         0,
         SUMPRODUCT(
            INDEX($168:$168,COLUMN($G$168)+_xlfn.SEQUENCE($E$54)-1)
            *$E$56
            *((1+$E$56)^($E$54-_xlfn.SEQUENCE($E$54)+1)
              -(1+$E$56)^(BT$163-_xlfn.SEQUENCE($E$54)))
            /((1+$E$56)^($E$54-_xlfn.SEQUENCE($E$54)+1)-1)
            *(BT$163-_xlfn.SEQUENCE($E$54)+1&gt;=1)
            *(BT$163-_xlfn.SEQUENCE($E$54)+1&lt;=$E$54-_xlfn.SEQUENCE($E$54)+1)
         )
      ),
      IF($E$63=Database!$B$608,
         IF($E$55=0,
            0,
            SUMPRODUCT(
               INDEX($168:$168,COLUMN($G$168)+_xlfn.SEQUENCE($E$54)-1)
               *$E$55
               *((1+$E$55)^($E$54-_xlfn.SEQUENCE($E$54)+1)
                 -(1+$E$55)^(BT$163-_xlfn.SEQUENCE($E$54)))
               /((1+$E$55)^($E$54-_xlfn.SEQUENCE($E$54)+1)-1)
               *(BT$163-_xlfn.SEQUENCE($E$54)+1&gt;=1)
               *(BT$163-_xlfn.SEQUENCE($E$54)+1&lt;=$E$54-_xlfn.SEQUENCE($E$54)+1)
            )
         ),
         0
      )
   )
)</f>
        <v>0</v>
      </c>
      <c r="BU192" s="151" cm="1">
        <f t="array" ref="BU192">IF(BU$163&gt;$E$54,
   0,
   IF($E$63=Database!$B$607,
      IF($E$56=0,
         0,
         SUMPRODUCT(
            INDEX($168:$168,COLUMN($G$168)+_xlfn.SEQUENCE($E$54)-1)
            *$E$56
            *((1+$E$56)^($E$54-_xlfn.SEQUENCE($E$54)+1)
              -(1+$E$56)^(BU$163-_xlfn.SEQUENCE($E$54)))
            /((1+$E$56)^($E$54-_xlfn.SEQUENCE($E$54)+1)-1)
            *(BU$163-_xlfn.SEQUENCE($E$54)+1&gt;=1)
            *(BU$163-_xlfn.SEQUENCE($E$54)+1&lt;=$E$54-_xlfn.SEQUENCE($E$54)+1)
         )
      ),
      IF($E$63=Database!$B$608,
         IF($E$55=0,
            0,
            SUMPRODUCT(
               INDEX($168:$168,COLUMN($G$168)+_xlfn.SEQUENCE($E$54)-1)
               *$E$55
               *((1+$E$55)^($E$54-_xlfn.SEQUENCE($E$54)+1)
                 -(1+$E$55)^(BU$163-_xlfn.SEQUENCE($E$54)))
               /((1+$E$55)^($E$54-_xlfn.SEQUENCE($E$54)+1)-1)
               *(BU$163-_xlfn.SEQUENCE($E$54)+1&gt;=1)
               *(BU$163-_xlfn.SEQUENCE($E$54)+1&lt;=$E$54-_xlfn.SEQUENCE($E$54)+1)
            )
         ),
         0
      )
   )
)</f>
        <v>0</v>
      </c>
      <c r="BV192" s="151" cm="1">
        <f t="array" ref="BV192">IF(BV$163&gt;$E$54,
   0,
   IF($E$63=Database!$B$607,
      IF($E$56=0,
         0,
         SUMPRODUCT(
            INDEX($168:$168,COLUMN($G$168)+_xlfn.SEQUENCE($E$54)-1)
            *$E$56
            *((1+$E$56)^($E$54-_xlfn.SEQUENCE($E$54)+1)
              -(1+$E$56)^(BV$163-_xlfn.SEQUENCE($E$54)))
            /((1+$E$56)^($E$54-_xlfn.SEQUENCE($E$54)+1)-1)
            *(BV$163-_xlfn.SEQUENCE($E$54)+1&gt;=1)
            *(BV$163-_xlfn.SEQUENCE($E$54)+1&lt;=$E$54-_xlfn.SEQUENCE($E$54)+1)
         )
      ),
      IF($E$63=Database!$B$608,
         IF($E$55=0,
            0,
            SUMPRODUCT(
               INDEX($168:$168,COLUMN($G$168)+_xlfn.SEQUENCE($E$54)-1)
               *$E$55
               *((1+$E$55)^($E$54-_xlfn.SEQUENCE($E$54)+1)
                 -(1+$E$55)^(BV$163-_xlfn.SEQUENCE($E$54)))
               /((1+$E$55)^($E$54-_xlfn.SEQUENCE($E$54)+1)-1)
               *(BV$163-_xlfn.SEQUENCE($E$54)+1&gt;=1)
               *(BV$163-_xlfn.SEQUENCE($E$54)+1&lt;=$E$54-_xlfn.SEQUENCE($E$54)+1)
            )
         ),
         0
      )
   )
)</f>
        <v>0</v>
      </c>
      <c r="BW192" s="151" cm="1">
        <f t="array" ref="BW192">IF(BW$163&gt;$E$54,
   0,
   IF($E$63=Database!$B$607,
      IF($E$56=0,
         0,
         SUMPRODUCT(
            INDEX($168:$168,COLUMN($G$168)+_xlfn.SEQUENCE($E$54)-1)
            *$E$56
            *((1+$E$56)^($E$54-_xlfn.SEQUENCE($E$54)+1)
              -(1+$E$56)^(BW$163-_xlfn.SEQUENCE($E$54)))
            /((1+$E$56)^($E$54-_xlfn.SEQUENCE($E$54)+1)-1)
            *(BW$163-_xlfn.SEQUENCE($E$54)+1&gt;=1)
            *(BW$163-_xlfn.SEQUENCE($E$54)+1&lt;=$E$54-_xlfn.SEQUENCE($E$54)+1)
         )
      ),
      IF($E$63=Database!$B$608,
         IF($E$55=0,
            0,
            SUMPRODUCT(
               INDEX($168:$168,COLUMN($G$168)+_xlfn.SEQUENCE($E$54)-1)
               *$E$55
               *((1+$E$55)^($E$54-_xlfn.SEQUENCE($E$54)+1)
                 -(1+$E$55)^(BW$163-_xlfn.SEQUENCE($E$54)))
               /((1+$E$55)^($E$54-_xlfn.SEQUENCE($E$54)+1)-1)
               *(BW$163-_xlfn.SEQUENCE($E$54)+1&gt;=1)
               *(BW$163-_xlfn.SEQUENCE($E$54)+1&lt;=$E$54-_xlfn.SEQUENCE($E$54)+1)
            )
         ),
         0
      )
   )
)</f>
        <v>0</v>
      </c>
      <c r="BX192" s="151" cm="1">
        <f t="array" ref="BX192">IF(BX$163&gt;$E$54,
   0,
   IF($E$63=Database!$B$607,
      IF($E$56=0,
         0,
         SUMPRODUCT(
            INDEX($168:$168,COLUMN($G$168)+_xlfn.SEQUENCE($E$54)-1)
            *$E$56
            *((1+$E$56)^($E$54-_xlfn.SEQUENCE($E$54)+1)
              -(1+$E$56)^(BX$163-_xlfn.SEQUENCE($E$54)))
            /((1+$E$56)^($E$54-_xlfn.SEQUENCE($E$54)+1)-1)
            *(BX$163-_xlfn.SEQUENCE($E$54)+1&gt;=1)
            *(BX$163-_xlfn.SEQUENCE($E$54)+1&lt;=$E$54-_xlfn.SEQUENCE($E$54)+1)
         )
      ),
      IF($E$63=Database!$B$608,
         IF($E$55=0,
            0,
            SUMPRODUCT(
               INDEX($168:$168,COLUMN($G$168)+_xlfn.SEQUENCE($E$54)-1)
               *$E$55
               *((1+$E$55)^($E$54-_xlfn.SEQUENCE($E$54)+1)
                 -(1+$E$55)^(BX$163-_xlfn.SEQUENCE($E$54)))
               /((1+$E$55)^($E$54-_xlfn.SEQUENCE($E$54)+1)-1)
               *(BX$163-_xlfn.SEQUENCE($E$54)+1&gt;=1)
               *(BX$163-_xlfn.SEQUENCE($E$54)+1&lt;=$E$54-_xlfn.SEQUENCE($E$54)+1)
            )
         ),
         0
      )
   )
)</f>
        <v>0</v>
      </c>
      <c r="BY192" s="151" cm="1">
        <f t="array" ref="BY192">IF(BY$163&gt;$E$54,
   0,
   IF($E$63=Database!$B$607,
      IF($E$56=0,
         0,
         SUMPRODUCT(
            INDEX($168:$168,COLUMN($G$168)+_xlfn.SEQUENCE($E$54)-1)
            *$E$56
            *((1+$E$56)^($E$54-_xlfn.SEQUENCE($E$54)+1)
              -(1+$E$56)^(BY$163-_xlfn.SEQUENCE($E$54)))
            /((1+$E$56)^($E$54-_xlfn.SEQUENCE($E$54)+1)-1)
            *(BY$163-_xlfn.SEQUENCE($E$54)+1&gt;=1)
            *(BY$163-_xlfn.SEQUENCE($E$54)+1&lt;=$E$54-_xlfn.SEQUENCE($E$54)+1)
         )
      ),
      IF($E$63=Database!$B$608,
         IF($E$55=0,
            0,
            SUMPRODUCT(
               INDEX($168:$168,COLUMN($G$168)+_xlfn.SEQUENCE($E$54)-1)
               *$E$55
               *((1+$E$55)^($E$54-_xlfn.SEQUENCE($E$54)+1)
                 -(1+$E$55)^(BY$163-_xlfn.SEQUENCE($E$54)))
               /((1+$E$55)^($E$54-_xlfn.SEQUENCE($E$54)+1)-1)
               *(BY$163-_xlfn.SEQUENCE($E$54)+1&gt;=1)
               *(BY$163-_xlfn.SEQUENCE($E$54)+1&lt;=$E$54-_xlfn.SEQUENCE($E$54)+1)
            )
         ),
         0
      )
   )
)</f>
        <v>0</v>
      </c>
      <c r="BZ192" s="151" cm="1">
        <f t="array" ref="BZ192">IF(BZ$163&gt;$E$54,
   0,
   IF($E$63=Database!$B$607,
      IF($E$56=0,
         0,
         SUMPRODUCT(
            INDEX($168:$168,COLUMN($G$168)+_xlfn.SEQUENCE($E$54)-1)
            *$E$56
            *((1+$E$56)^($E$54-_xlfn.SEQUENCE($E$54)+1)
              -(1+$E$56)^(BZ$163-_xlfn.SEQUENCE($E$54)))
            /((1+$E$56)^($E$54-_xlfn.SEQUENCE($E$54)+1)-1)
            *(BZ$163-_xlfn.SEQUENCE($E$54)+1&gt;=1)
            *(BZ$163-_xlfn.SEQUENCE($E$54)+1&lt;=$E$54-_xlfn.SEQUENCE($E$54)+1)
         )
      ),
      IF($E$63=Database!$B$608,
         IF($E$55=0,
            0,
            SUMPRODUCT(
               INDEX($168:$168,COLUMN($G$168)+_xlfn.SEQUENCE($E$54)-1)
               *$E$55
               *((1+$E$55)^($E$54-_xlfn.SEQUENCE($E$54)+1)
                 -(1+$E$55)^(BZ$163-_xlfn.SEQUENCE($E$54)))
               /((1+$E$55)^($E$54-_xlfn.SEQUENCE($E$54)+1)-1)
               *(BZ$163-_xlfn.SEQUENCE($E$54)+1&gt;=1)
               *(BZ$163-_xlfn.SEQUENCE($E$54)+1&lt;=$E$54-_xlfn.SEQUENCE($E$54)+1)
            )
         ),
         0
      )
   )
)</f>
        <v>0</v>
      </c>
      <c r="CA192" s="151" cm="1">
        <f t="array" ref="CA192">IF(CA$163&gt;$E$54,
   0,
   IF($E$63=Database!$B$607,
      IF($E$56=0,
         0,
         SUMPRODUCT(
            INDEX($168:$168,COLUMN($G$168)+_xlfn.SEQUENCE($E$54)-1)
            *$E$56
            *((1+$E$56)^($E$54-_xlfn.SEQUENCE($E$54)+1)
              -(1+$E$56)^(CA$163-_xlfn.SEQUENCE($E$54)))
            /((1+$E$56)^($E$54-_xlfn.SEQUENCE($E$54)+1)-1)
            *(CA$163-_xlfn.SEQUENCE($E$54)+1&gt;=1)
            *(CA$163-_xlfn.SEQUENCE($E$54)+1&lt;=$E$54-_xlfn.SEQUENCE($E$54)+1)
         )
      ),
      IF($E$63=Database!$B$608,
         IF($E$55=0,
            0,
            SUMPRODUCT(
               INDEX($168:$168,COLUMN($G$168)+_xlfn.SEQUENCE($E$54)-1)
               *$E$55
               *((1+$E$55)^($E$54-_xlfn.SEQUENCE($E$54)+1)
                 -(1+$E$55)^(CA$163-_xlfn.SEQUENCE($E$54)))
               /((1+$E$55)^($E$54-_xlfn.SEQUENCE($E$54)+1)-1)
               *(CA$163-_xlfn.SEQUENCE($E$54)+1&gt;=1)
               *(CA$163-_xlfn.SEQUENCE($E$54)+1&lt;=$E$54-_xlfn.SEQUENCE($E$54)+1)
            )
         ),
         0
      )
   )
)</f>
        <v>0</v>
      </c>
      <c r="CB192" s="151" cm="1">
        <f t="array" ref="CB192">IF(CB$163&gt;$E$54,
   0,
   IF($E$63=Database!$B$607,
      IF($E$56=0,
         0,
         SUMPRODUCT(
            INDEX($168:$168,COLUMN($G$168)+_xlfn.SEQUENCE($E$54)-1)
            *$E$56
            *((1+$E$56)^($E$54-_xlfn.SEQUENCE($E$54)+1)
              -(1+$E$56)^(CB$163-_xlfn.SEQUENCE($E$54)))
            /((1+$E$56)^($E$54-_xlfn.SEQUENCE($E$54)+1)-1)
            *(CB$163-_xlfn.SEQUENCE($E$54)+1&gt;=1)
            *(CB$163-_xlfn.SEQUENCE($E$54)+1&lt;=$E$54-_xlfn.SEQUENCE($E$54)+1)
         )
      ),
      IF($E$63=Database!$B$608,
         IF($E$55=0,
            0,
            SUMPRODUCT(
               INDEX($168:$168,COLUMN($G$168)+_xlfn.SEQUENCE($E$54)-1)
               *$E$55
               *((1+$E$55)^($E$54-_xlfn.SEQUENCE($E$54)+1)
                 -(1+$E$55)^(CB$163-_xlfn.SEQUENCE($E$54)))
               /((1+$E$55)^($E$54-_xlfn.SEQUENCE($E$54)+1)-1)
               *(CB$163-_xlfn.SEQUENCE($E$54)+1&gt;=1)
               *(CB$163-_xlfn.SEQUENCE($E$54)+1&lt;=$E$54-_xlfn.SEQUENCE($E$54)+1)
            )
         ),
         0
      )
   )
)</f>
        <v>0</v>
      </c>
      <c r="CC192" s="151" cm="1">
        <f t="array" ref="CC192">IF(CC$163&gt;$E$54,
   0,
   IF($E$63=Database!$B$607,
      IF($E$56=0,
         0,
         SUMPRODUCT(
            INDEX($168:$168,COLUMN($G$168)+_xlfn.SEQUENCE($E$54)-1)
            *$E$56
            *((1+$E$56)^($E$54-_xlfn.SEQUENCE($E$54)+1)
              -(1+$E$56)^(CC$163-_xlfn.SEQUENCE($E$54)))
            /((1+$E$56)^($E$54-_xlfn.SEQUENCE($E$54)+1)-1)
            *(CC$163-_xlfn.SEQUENCE($E$54)+1&gt;=1)
            *(CC$163-_xlfn.SEQUENCE($E$54)+1&lt;=$E$54-_xlfn.SEQUENCE($E$54)+1)
         )
      ),
      IF($E$63=Database!$B$608,
         IF($E$55=0,
            0,
            SUMPRODUCT(
               INDEX($168:$168,COLUMN($G$168)+_xlfn.SEQUENCE($E$54)-1)
               *$E$55
               *((1+$E$55)^($E$54-_xlfn.SEQUENCE($E$54)+1)
                 -(1+$E$55)^(CC$163-_xlfn.SEQUENCE($E$54)))
               /((1+$E$55)^($E$54-_xlfn.SEQUENCE($E$54)+1)-1)
               *(CC$163-_xlfn.SEQUENCE($E$54)+1&gt;=1)
               *(CC$163-_xlfn.SEQUENCE($E$54)+1&lt;=$E$54-_xlfn.SEQUENCE($E$54)+1)
            )
         ),
         0
      )
   )
)</f>
        <v>0</v>
      </c>
      <c r="CD192" s="151" cm="1">
        <f t="array" ref="CD192">IF(CD$163&gt;$E$54,
   0,
   IF($E$63=Database!$B$607,
      IF($E$56=0,
         0,
         SUMPRODUCT(
            INDEX($168:$168,COLUMN($G$168)+_xlfn.SEQUENCE($E$54)-1)
            *$E$56
            *((1+$E$56)^($E$54-_xlfn.SEQUENCE($E$54)+1)
              -(1+$E$56)^(CD$163-_xlfn.SEQUENCE($E$54)))
            /((1+$E$56)^($E$54-_xlfn.SEQUENCE($E$54)+1)-1)
            *(CD$163-_xlfn.SEQUENCE($E$54)+1&gt;=1)
            *(CD$163-_xlfn.SEQUENCE($E$54)+1&lt;=$E$54-_xlfn.SEQUENCE($E$54)+1)
         )
      ),
      IF($E$63=Database!$B$608,
         IF($E$55=0,
            0,
            SUMPRODUCT(
               INDEX($168:$168,COLUMN($G$168)+_xlfn.SEQUENCE($E$54)-1)
               *$E$55
               *((1+$E$55)^($E$54-_xlfn.SEQUENCE($E$54)+1)
                 -(1+$E$55)^(CD$163-_xlfn.SEQUENCE($E$54)))
               /((1+$E$55)^($E$54-_xlfn.SEQUENCE($E$54)+1)-1)
               *(CD$163-_xlfn.SEQUENCE($E$54)+1&gt;=1)
               *(CD$163-_xlfn.SEQUENCE($E$54)+1&lt;=$E$54-_xlfn.SEQUENCE($E$54)+1)
            )
         ),
         0
      )
   )
)</f>
        <v>0</v>
      </c>
      <c r="CE192" s="151" cm="1">
        <f t="array" ref="CE192">IF(CE$163&gt;$E$54,
   0,
   IF($E$63=Database!$B$607,
      IF($E$56=0,
         0,
         SUMPRODUCT(
            INDEX($168:$168,COLUMN($G$168)+_xlfn.SEQUENCE($E$54)-1)
            *$E$56
            *((1+$E$56)^($E$54-_xlfn.SEQUENCE($E$54)+1)
              -(1+$E$56)^(CE$163-_xlfn.SEQUENCE($E$54)))
            /((1+$E$56)^($E$54-_xlfn.SEQUENCE($E$54)+1)-1)
            *(CE$163-_xlfn.SEQUENCE($E$54)+1&gt;=1)
            *(CE$163-_xlfn.SEQUENCE($E$54)+1&lt;=$E$54-_xlfn.SEQUENCE($E$54)+1)
         )
      ),
      IF($E$63=Database!$B$608,
         IF($E$55=0,
            0,
            SUMPRODUCT(
               INDEX($168:$168,COLUMN($G$168)+_xlfn.SEQUENCE($E$54)-1)
               *$E$55
               *((1+$E$55)^($E$54-_xlfn.SEQUENCE($E$54)+1)
                 -(1+$E$55)^(CE$163-_xlfn.SEQUENCE($E$54)))
               /((1+$E$55)^($E$54-_xlfn.SEQUENCE($E$54)+1)-1)
               *(CE$163-_xlfn.SEQUENCE($E$54)+1&gt;=1)
               *(CE$163-_xlfn.SEQUENCE($E$54)+1&lt;=$E$54-_xlfn.SEQUENCE($E$54)+1)
            )
         ),
         0
      )
   )
)</f>
        <v>0</v>
      </c>
      <c r="CF192" s="151" cm="1">
        <f t="array" ref="CF192">IF(CF$163&gt;$E$54,
   0,
   IF($E$63=Database!$B$607,
      IF($E$56=0,
         0,
         SUMPRODUCT(
            INDEX($168:$168,COLUMN($G$168)+_xlfn.SEQUENCE($E$54)-1)
            *$E$56
            *((1+$E$56)^($E$54-_xlfn.SEQUENCE($E$54)+1)
              -(1+$E$56)^(CF$163-_xlfn.SEQUENCE($E$54)))
            /((1+$E$56)^($E$54-_xlfn.SEQUENCE($E$54)+1)-1)
            *(CF$163-_xlfn.SEQUENCE($E$54)+1&gt;=1)
            *(CF$163-_xlfn.SEQUENCE($E$54)+1&lt;=$E$54-_xlfn.SEQUENCE($E$54)+1)
         )
      ),
      IF($E$63=Database!$B$608,
         IF($E$55=0,
            0,
            SUMPRODUCT(
               INDEX($168:$168,COLUMN($G$168)+_xlfn.SEQUENCE($E$54)-1)
               *$E$55
               *((1+$E$55)^($E$54-_xlfn.SEQUENCE($E$54)+1)
                 -(1+$E$55)^(CF$163-_xlfn.SEQUENCE($E$54)))
               /((1+$E$55)^($E$54-_xlfn.SEQUENCE($E$54)+1)-1)
               *(CF$163-_xlfn.SEQUENCE($E$54)+1&gt;=1)
               *(CF$163-_xlfn.SEQUENCE($E$54)+1&lt;=$E$54-_xlfn.SEQUENCE($E$54)+1)
            )
         ),
         0
      )
   )
)</f>
        <v>0</v>
      </c>
      <c r="CG192" s="151" cm="1">
        <f t="array" ref="CG192">IF(CG$163&gt;$E$54,
   0,
   IF($E$63=Database!$B$607,
      IF($E$56=0,
         0,
         SUMPRODUCT(
            INDEX($168:$168,COLUMN($G$168)+_xlfn.SEQUENCE($E$54)-1)
            *$E$56
            *((1+$E$56)^($E$54-_xlfn.SEQUENCE($E$54)+1)
              -(1+$E$56)^(CG$163-_xlfn.SEQUENCE($E$54)))
            /((1+$E$56)^($E$54-_xlfn.SEQUENCE($E$54)+1)-1)
            *(CG$163-_xlfn.SEQUENCE($E$54)+1&gt;=1)
            *(CG$163-_xlfn.SEQUENCE($E$54)+1&lt;=$E$54-_xlfn.SEQUENCE($E$54)+1)
         )
      ),
      IF($E$63=Database!$B$608,
         IF($E$55=0,
            0,
            SUMPRODUCT(
               INDEX($168:$168,COLUMN($G$168)+_xlfn.SEQUENCE($E$54)-1)
               *$E$55
               *((1+$E$55)^($E$54-_xlfn.SEQUENCE($E$54)+1)
                 -(1+$E$55)^(CG$163-_xlfn.SEQUENCE($E$54)))
               /((1+$E$55)^($E$54-_xlfn.SEQUENCE($E$54)+1)-1)
               *(CG$163-_xlfn.SEQUENCE($E$54)+1&gt;=1)
               *(CG$163-_xlfn.SEQUENCE($E$54)+1&lt;=$E$54-_xlfn.SEQUENCE($E$54)+1)
            )
         ),
         0
      )
   )
)</f>
        <v>0</v>
      </c>
      <c r="CH192" s="151" cm="1">
        <f t="array" ref="CH192">IF(CH$163&gt;$E$54,
   0,
   IF($E$63=Database!$B$607,
      IF($E$56=0,
         0,
         SUMPRODUCT(
            INDEX($168:$168,COLUMN($G$168)+_xlfn.SEQUENCE($E$54)-1)
            *$E$56
            *((1+$E$56)^($E$54-_xlfn.SEQUENCE($E$54)+1)
              -(1+$E$56)^(CH$163-_xlfn.SEQUENCE($E$54)))
            /((1+$E$56)^($E$54-_xlfn.SEQUENCE($E$54)+1)-1)
            *(CH$163-_xlfn.SEQUENCE($E$54)+1&gt;=1)
            *(CH$163-_xlfn.SEQUENCE($E$54)+1&lt;=$E$54-_xlfn.SEQUENCE($E$54)+1)
         )
      ),
      IF($E$63=Database!$B$608,
         IF($E$55=0,
            0,
            SUMPRODUCT(
               INDEX($168:$168,COLUMN($G$168)+_xlfn.SEQUENCE($E$54)-1)
               *$E$55
               *((1+$E$55)^($E$54-_xlfn.SEQUENCE($E$54)+1)
                 -(1+$E$55)^(CH$163-_xlfn.SEQUENCE($E$54)))
               /((1+$E$55)^($E$54-_xlfn.SEQUENCE($E$54)+1)-1)
               *(CH$163-_xlfn.SEQUENCE($E$54)+1&gt;=1)
               *(CH$163-_xlfn.SEQUENCE($E$54)+1&lt;=$E$54-_xlfn.SEQUENCE($E$54)+1)
            )
         ),
         0
      )
   )
)</f>
        <v>0</v>
      </c>
      <c r="CI192" s="151" cm="1">
        <f t="array" ref="CI192">IF(CI$163&gt;$E$54,
   0,
   IF($E$63=Database!$B$607,
      IF($E$56=0,
         0,
         SUMPRODUCT(
            INDEX($168:$168,COLUMN($G$168)+_xlfn.SEQUENCE($E$54)-1)
            *$E$56
            *((1+$E$56)^($E$54-_xlfn.SEQUENCE($E$54)+1)
              -(1+$E$56)^(CI$163-_xlfn.SEQUENCE($E$54)))
            /((1+$E$56)^($E$54-_xlfn.SEQUENCE($E$54)+1)-1)
            *(CI$163-_xlfn.SEQUENCE($E$54)+1&gt;=1)
            *(CI$163-_xlfn.SEQUENCE($E$54)+1&lt;=$E$54-_xlfn.SEQUENCE($E$54)+1)
         )
      ),
      IF($E$63=Database!$B$608,
         IF($E$55=0,
            0,
            SUMPRODUCT(
               INDEX($168:$168,COLUMN($G$168)+_xlfn.SEQUENCE($E$54)-1)
               *$E$55
               *((1+$E$55)^($E$54-_xlfn.SEQUENCE($E$54)+1)
                 -(1+$E$55)^(CI$163-_xlfn.SEQUENCE($E$54)))
               /((1+$E$55)^($E$54-_xlfn.SEQUENCE($E$54)+1)-1)
               *(CI$163-_xlfn.SEQUENCE($E$54)+1&gt;=1)
               *(CI$163-_xlfn.SEQUENCE($E$54)+1&lt;=$E$54-_xlfn.SEQUENCE($E$54)+1)
            )
         ),
         0
      )
   )
)</f>
        <v>0</v>
      </c>
      <c r="CJ192" s="151" cm="1">
        <f t="array" ref="CJ192">IF(CJ$163&gt;$E$54,
   0,
   IF($E$63=Database!$B$607,
      IF($E$56=0,
         0,
         SUMPRODUCT(
            INDEX($168:$168,COLUMN($G$168)+_xlfn.SEQUENCE($E$54)-1)
            *$E$56
            *((1+$E$56)^($E$54-_xlfn.SEQUENCE($E$54)+1)
              -(1+$E$56)^(CJ$163-_xlfn.SEQUENCE($E$54)))
            /((1+$E$56)^($E$54-_xlfn.SEQUENCE($E$54)+1)-1)
            *(CJ$163-_xlfn.SEQUENCE($E$54)+1&gt;=1)
            *(CJ$163-_xlfn.SEQUENCE($E$54)+1&lt;=$E$54-_xlfn.SEQUENCE($E$54)+1)
         )
      ),
      IF($E$63=Database!$B$608,
         IF($E$55=0,
            0,
            SUMPRODUCT(
               INDEX($168:$168,COLUMN($G$168)+_xlfn.SEQUENCE($E$54)-1)
               *$E$55
               *((1+$E$55)^($E$54-_xlfn.SEQUENCE($E$54)+1)
                 -(1+$E$55)^(CJ$163-_xlfn.SEQUENCE($E$54)))
               /((1+$E$55)^($E$54-_xlfn.SEQUENCE($E$54)+1)-1)
               *(CJ$163-_xlfn.SEQUENCE($E$54)+1&gt;=1)
               *(CJ$163-_xlfn.SEQUENCE($E$54)+1&lt;=$E$54-_xlfn.SEQUENCE($E$54)+1)
            )
         ),
         0
      )
   )
)</f>
        <v>0</v>
      </c>
      <c r="CK192" s="151" cm="1">
        <f t="array" ref="CK192">IF(CK$163&gt;$E$54,
   0,
   IF($E$63=Database!$B$607,
      IF($E$56=0,
         0,
         SUMPRODUCT(
            INDEX($168:$168,COLUMN($G$168)+_xlfn.SEQUENCE($E$54)-1)
            *$E$56
            *((1+$E$56)^($E$54-_xlfn.SEQUENCE($E$54)+1)
              -(1+$E$56)^(CK$163-_xlfn.SEQUENCE($E$54)))
            /((1+$E$56)^($E$54-_xlfn.SEQUENCE($E$54)+1)-1)
            *(CK$163-_xlfn.SEQUENCE($E$54)+1&gt;=1)
            *(CK$163-_xlfn.SEQUENCE($E$54)+1&lt;=$E$54-_xlfn.SEQUENCE($E$54)+1)
         )
      ),
      IF($E$63=Database!$B$608,
         IF($E$55=0,
            0,
            SUMPRODUCT(
               INDEX($168:$168,COLUMN($G$168)+_xlfn.SEQUENCE($E$54)-1)
               *$E$55
               *((1+$E$55)^($E$54-_xlfn.SEQUENCE($E$54)+1)
                 -(1+$E$55)^(CK$163-_xlfn.SEQUENCE($E$54)))
               /((1+$E$55)^($E$54-_xlfn.SEQUENCE($E$54)+1)-1)
               *(CK$163-_xlfn.SEQUENCE($E$54)+1&gt;=1)
               *(CK$163-_xlfn.SEQUENCE($E$54)+1&lt;=$E$54-_xlfn.SEQUENCE($E$54)+1)
            )
         ),
         0
      )
   )
)</f>
        <v>0</v>
      </c>
      <c r="CL192" s="151" cm="1">
        <f t="array" ref="CL192">IF(CL$163&gt;$E$54,
   0,
   IF($E$63=Database!$B$607,
      IF($E$56=0,
         0,
         SUMPRODUCT(
            INDEX($168:$168,COLUMN($G$168)+_xlfn.SEQUENCE($E$54)-1)
            *$E$56
            *((1+$E$56)^($E$54-_xlfn.SEQUENCE($E$54)+1)
              -(1+$E$56)^(CL$163-_xlfn.SEQUENCE($E$54)))
            /((1+$E$56)^($E$54-_xlfn.SEQUENCE($E$54)+1)-1)
            *(CL$163-_xlfn.SEQUENCE($E$54)+1&gt;=1)
            *(CL$163-_xlfn.SEQUENCE($E$54)+1&lt;=$E$54-_xlfn.SEQUENCE($E$54)+1)
         )
      ),
      IF($E$63=Database!$B$608,
         IF($E$55=0,
            0,
            SUMPRODUCT(
               INDEX($168:$168,COLUMN($G$168)+_xlfn.SEQUENCE($E$54)-1)
               *$E$55
               *((1+$E$55)^($E$54-_xlfn.SEQUENCE($E$54)+1)
                 -(1+$E$55)^(CL$163-_xlfn.SEQUENCE($E$54)))
               /((1+$E$55)^($E$54-_xlfn.SEQUENCE($E$54)+1)-1)
               *(CL$163-_xlfn.SEQUENCE($E$54)+1&gt;=1)
               *(CL$163-_xlfn.SEQUENCE($E$54)+1&lt;=$E$54-_xlfn.SEQUENCE($E$54)+1)
            )
         ),
         0
      )
   )
)</f>
        <v>0</v>
      </c>
      <c r="CM192" s="151" cm="1">
        <f t="array" ref="CM192">IF(CM$163&gt;$E$54,
   0,
   IF($E$63=Database!$B$607,
      IF($E$56=0,
         0,
         SUMPRODUCT(
            INDEX($168:$168,COLUMN($G$168)+_xlfn.SEQUENCE($E$54)-1)
            *$E$56
            *((1+$E$56)^($E$54-_xlfn.SEQUENCE($E$54)+1)
              -(1+$E$56)^(CM$163-_xlfn.SEQUENCE($E$54)))
            /((1+$E$56)^($E$54-_xlfn.SEQUENCE($E$54)+1)-1)
            *(CM$163-_xlfn.SEQUENCE($E$54)+1&gt;=1)
            *(CM$163-_xlfn.SEQUENCE($E$54)+1&lt;=$E$54-_xlfn.SEQUENCE($E$54)+1)
         )
      ),
      IF($E$63=Database!$B$608,
         IF($E$55=0,
            0,
            SUMPRODUCT(
               INDEX($168:$168,COLUMN($G$168)+_xlfn.SEQUENCE($E$54)-1)
               *$E$55
               *((1+$E$55)^($E$54-_xlfn.SEQUENCE($E$54)+1)
                 -(1+$E$55)^(CM$163-_xlfn.SEQUENCE($E$54)))
               /((1+$E$55)^($E$54-_xlfn.SEQUENCE($E$54)+1)-1)
               *(CM$163-_xlfn.SEQUENCE($E$54)+1&gt;=1)
               *(CM$163-_xlfn.SEQUENCE($E$54)+1&lt;=$E$54-_xlfn.SEQUENCE($E$54)+1)
            )
         ),
         0
      )
   )
)</f>
        <v>0</v>
      </c>
      <c r="CN192" s="151" cm="1">
        <f t="array" ref="CN192">IF(CN$163&gt;$E$54,
   0,
   IF($E$63=Database!$B$607,
      IF($E$56=0,
         0,
         SUMPRODUCT(
            INDEX($168:$168,COLUMN($G$168)+_xlfn.SEQUENCE($E$54)-1)
            *$E$56
            *((1+$E$56)^($E$54-_xlfn.SEQUENCE($E$54)+1)
              -(1+$E$56)^(CN$163-_xlfn.SEQUENCE($E$54)))
            /((1+$E$56)^($E$54-_xlfn.SEQUENCE($E$54)+1)-1)
            *(CN$163-_xlfn.SEQUENCE($E$54)+1&gt;=1)
            *(CN$163-_xlfn.SEQUENCE($E$54)+1&lt;=$E$54-_xlfn.SEQUENCE($E$54)+1)
         )
      ),
      IF($E$63=Database!$B$608,
         IF($E$55=0,
            0,
            SUMPRODUCT(
               INDEX($168:$168,COLUMN($G$168)+_xlfn.SEQUENCE($E$54)-1)
               *$E$55
               *((1+$E$55)^($E$54-_xlfn.SEQUENCE($E$54)+1)
                 -(1+$E$55)^(CN$163-_xlfn.SEQUENCE($E$54)))
               /((1+$E$55)^($E$54-_xlfn.SEQUENCE($E$54)+1)-1)
               *(CN$163-_xlfn.SEQUENCE($E$54)+1&gt;=1)
               *(CN$163-_xlfn.SEQUENCE($E$54)+1&lt;=$E$54-_xlfn.SEQUENCE($E$54)+1)
            )
         ),
         0
      )
   )
)</f>
        <v>0</v>
      </c>
      <c r="CO192" s="151" cm="1">
        <f t="array" ref="CO192">IF(CO$163&gt;$E$54,
   0,
   IF($E$63=Database!$B$607,
      IF($E$56=0,
         0,
         SUMPRODUCT(
            INDEX($168:$168,COLUMN($G$168)+_xlfn.SEQUENCE($E$54)-1)
            *$E$56
            *((1+$E$56)^($E$54-_xlfn.SEQUENCE($E$54)+1)
              -(1+$E$56)^(CO$163-_xlfn.SEQUENCE($E$54)))
            /((1+$E$56)^($E$54-_xlfn.SEQUENCE($E$54)+1)-1)
            *(CO$163-_xlfn.SEQUENCE($E$54)+1&gt;=1)
            *(CO$163-_xlfn.SEQUENCE($E$54)+1&lt;=$E$54-_xlfn.SEQUENCE($E$54)+1)
         )
      ),
      IF($E$63=Database!$B$608,
         IF($E$55=0,
            0,
            SUMPRODUCT(
               INDEX($168:$168,COLUMN($G$168)+_xlfn.SEQUENCE($E$54)-1)
               *$E$55
               *((1+$E$55)^($E$54-_xlfn.SEQUENCE($E$54)+1)
                 -(1+$E$55)^(CO$163-_xlfn.SEQUENCE($E$54)))
               /((1+$E$55)^($E$54-_xlfn.SEQUENCE($E$54)+1)-1)
               *(CO$163-_xlfn.SEQUENCE($E$54)+1&gt;=1)
               *(CO$163-_xlfn.SEQUENCE($E$54)+1&lt;=$E$54-_xlfn.SEQUENCE($E$54)+1)
            )
         ),
         0
      )
   )
)</f>
        <v>0</v>
      </c>
      <c r="CP192" s="151" cm="1">
        <f t="array" ref="CP192">IF(CP$163&gt;$E$54,
   0,
   IF($E$63=Database!$B$607,
      IF($E$56=0,
         0,
         SUMPRODUCT(
            INDEX($168:$168,COLUMN($G$168)+_xlfn.SEQUENCE($E$54)-1)
            *$E$56
            *((1+$E$56)^($E$54-_xlfn.SEQUENCE($E$54)+1)
              -(1+$E$56)^(CP$163-_xlfn.SEQUENCE($E$54)))
            /((1+$E$56)^($E$54-_xlfn.SEQUENCE($E$54)+1)-1)
            *(CP$163-_xlfn.SEQUENCE($E$54)+1&gt;=1)
            *(CP$163-_xlfn.SEQUENCE($E$54)+1&lt;=$E$54-_xlfn.SEQUENCE($E$54)+1)
         )
      ),
      IF($E$63=Database!$B$608,
         IF($E$55=0,
            0,
            SUMPRODUCT(
               INDEX($168:$168,COLUMN($G$168)+_xlfn.SEQUENCE($E$54)-1)
               *$E$55
               *((1+$E$55)^($E$54-_xlfn.SEQUENCE($E$54)+1)
                 -(1+$E$55)^(CP$163-_xlfn.SEQUENCE($E$54)))
               /((1+$E$55)^($E$54-_xlfn.SEQUENCE($E$54)+1)-1)
               *(CP$163-_xlfn.SEQUENCE($E$54)+1&gt;=1)
               *(CP$163-_xlfn.SEQUENCE($E$54)+1&lt;=$E$54-_xlfn.SEQUENCE($E$54)+1)
            )
         ),
         0
      )
   )
)</f>
        <v>0</v>
      </c>
      <c r="CQ192" s="151" cm="1">
        <f t="array" ref="CQ192">IF(CQ$163&gt;$E$54,
   0,
   IF($E$63=Database!$B$607,
      IF($E$56=0,
         0,
         SUMPRODUCT(
            INDEX($168:$168,COLUMN($G$168)+_xlfn.SEQUENCE($E$54)-1)
            *$E$56
            *((1+$E$56)^($E$54-_xlfn.SEQUENCE($E$54)+1)
              -(1+$E$56)^(CQ$163-_xlfn.SEQUENCE($E$54)))
            /((1+$E$56)^($E$54-_xlfn.SEQUENCE($E$54)+1)-1)
            *(CQ$163-_xlfn.SEQUENCE($E$54)+1&gt;=1)
            *(CQ$163-_xlfn.SEQUENCE($E$54)+1&lt;=$E$54-_xlfn.SEQUENCE($E$54)+1)
         )
      ),
      IF($E$63=Database!$B$608,
         IF($E$55=0,
            0,
            SUMPRODUCT(
               INDEX($168:$168,COLUMN($G$168)+_xlfn.SEQUENCE($E$54)-1)
               *$E$55
               *((1+$E$55)^($E$54-_xlfn.SEQUENCE($E$54)+1)
                 -(1+$E$55)^(CQ$163-_xlfn.SEQUENCE($E$54)))
               /((1+$E$55)^($E$54-_xlfn.SEQUENCE($E$54)+1)-1)
               *(CQ$163-_xlfn.SEQUENCE($E$54)+1&gt;=1)
               *(CQ$163-_xlfn.SEQUENCE($E$54)+1&lt;=$E$54-_xlfn.SEQUENCE($E$54)+1)
            )
         ),
         0
      )
   )
)</f>
        <v>0</v>
      </c>
      <c r="CR192" s="151" cm="1">
        <f t="array" ref="CR192">IF(CR$163&gt;$E$54,
   0,
   IF($E$63=Database!$B$607,
      IF($E$56=0,
         0,
         SUMPRODUCT(
            INDEX($168:$168,COLUMN($G$168)+_xlfn.SEQUENCE($E$54)-1)
            *$E$56
            *((1+$E$56)^($E$54-_xlfn.SEQUENCE($E$54)+1)
              -(1+$E$56)^(CR$163-_xlfn.SEQUENCE($E$54)))
            /((1+$E$56)^($E$54-_xlfn.SEQUENCE($E$54)+1)-1)
            *(CR$163-_xlfn.SEQUENCE($E$54)+1&gt;=1)
            *(CR$163-_xlfn.SEQUENCE($E$54)+1&lt;=$E$54-_xlfn.SEQUENCE($E$54)+1)
         )
      ),
      IF($E$63=Database!$B$608,
         IF($E$55=0,
            0,
            SUMPRODUCT(
               INDEX($168:$168,COLUMN($G$168)+_xlfn.SEQUENCE($E$54)-1)
               *$E$55
               *((1+$E$55)^($E$54-_xlfn.SEQUENCE($E$54)+1)
                 -(1+$E$55)^(CR$163-_xlfn.SEQUENCE($E$54)))
               /((1+$E$55)^($E$54-_xlfn.SEQUENCE($E$54)+1)-1)
               *(CR$163-_xlfn.SEQUENCE($E$54)+1&gt;=1)
               *(CR$163-_xlfn.SEQUENCE($E$54)+1&lt;=$E$54-_xlfn.SEQUENCE($E$54)+1)
            )
         ),
         0
      )
   )
)</f>
        <v>0</v>
      </c>
      <c r="CS192" s="151" cm="1">
        <f t="array" ref="CS192">IF(CS$163&gt;$E$54,
   0,
   IF($E$63=Database!$B$607,
      IF($E$56=0,
         0,
         SUMPRODUCT(
            INDEX($168:$168,COLUMN($G$168)+_xlfn.SEQUENCE($E$54)-1)
            *$E$56
            *((1+$E$56)^($E$54-_xlfn.SEQUENCE($E$54)+1)
              -(1+$E$56)^(CS$163-_xlfn.SEQUENCE($E$54)))
            /((1+$E$56)^($E$54-_xlfn.SEQUENCE($E$54)+1)-1)
            *(CS$163-_xlfn.SEQUENCE($E$54)+1&gt;=1)
            *(CS$163-_xlfn.SEQUENCE($E$54)+1&lt;=$E$54-_xlfn.SEQUENCE($E$54)+1)
         )
      ),
      IF($E$63=Database!$B$608,
         IF($E$55=0,
            0,
            SUMPRODUCT(
               INDEX($168:$168,COLUMN($G$168)+_xlfn.SEQUENCE($E$54)-1)
               *$E$55
               *((1+$E$55)^($E$54-_xlfn.SEQUENCE($E$54)+1)
                 -(1+$E$55)^(CS$163-_xlfn.SEQUENCE($E$54)))
               /((1+$E$55)^($E$54-_xlfn.SEQUENCE($E$54)+1)-1)
               *(CS$163-_xlfn.SEQUENCE($E$54)+1&gt;=1)
               *(CS$163-_xlfn.SEQUENCE($E$54)+1&lt;=$E$54-_xlfn.SEQUENCE($E$54)+1)
            )
         ),
         0
      )
   )
)</f>
        <v>0</v>
      </c>
      <c r="CT192" s="151" cm="1">
        <f t="array" ref="CT192">IF(CT$163&gt;$E$54,
   0,
   IF($E$63=Database!$B$607,
      IF($E$56=0,
         0,
         SUMPRODUCT(
            INDEX($168:$168,COLUMN($G$168)+_xlfn.SEQUENCE($E$54)-1)
            *$E$56
            *((1+$E$56)^($E$54-_xlfn.SEQUENCE($E$54)+1)
              -(1+$E$56)^(CT$163-_xlfn.SEQUENCE($E$54)))
            /((1+$E$56)^($E$54-_xlfn.SEQUENCE($E$54)+1)-1)
            *(CT$163-_xlfn.SEQUENCE($E$54)+1&gt;=1)
            *(CT$163-_xlfn.SEQUENCE($E$54)+1&lt;=$E$54-_xlfn.SEQUENCE($E$54)+1)
         )
      ),
      IF($E$63=Database!$B$608,
         IF($E$55=0,
            0,
            SUMPRODUCT(
               INDEX($168:$168,COLUMN($G$168)+_xlfn.SEQUENCE($E$54)-1)
               *$E$55
               *((1+$E$55)^($E$54-_xlfn.SEQUENCE($E$54)+1)
                 -(1+$E$55)^(CT$163-_xlfn.SEQUENCE($E$54)))
               /((1+$E$55)^($E$54-_xlfn.SEQUENCE($E$54)+1)-1)
               *(CT$163-_xlfn.SEQUENCE($E$54)+1&gt;=1)
               *(CT$163-_xlfn.SEQUENCE($E$54)+1&lt;=$E$54-_xlfn.SEQUENCE($E$54)+1)
            )
         ),
         0
      )
   )
)</f>
        <v>0</v>
      </c>
      <c r="CU192" s="151" cm="1">
        <f t="array" ref="CU192">IF(CU$163&gt;$E$54,
   0,
   IF($E$63=Database!$B$607,
      IF($E$56=0,
         0,
         SUMPRODUCT(
            INDEX($168:$168,COLUMN($G$168)+_xlfn.SEQUENCE($E$54)-1)
            *$E$56
            *((1+$E$56)^($E$54-_xlfn.SEQUENCE($E$54)+1)
              -(1+$E$56)^(CU$163-_xlfn.SEQUENCE($E$54)))
            /((1+$E$56)^($E$54-_xlfn.SEQUENCE($E$54)+1)-1)
            *(CU$163-_xlfn.SEQUENCE($E$54)+1&gt;=1)
            *(CU$163-_xlfn.SEQUENCE($E$54)+1&lt;=$E$54-_xlfn.SEQUENCE($E$54)+1)
         )
      ),
      IF($E$63=Database!$B$608,
         IF($E$55=0,
            0,
            SUMPRODUCT(
               INDEX($168:$168,COLUMN($G$168)+_xlfn.SEQUENCE($E$54)-1)
               *$E$55
               *((1+$E$55)^($E$54-_xlfn.SEQUENCE($E$54)+1)
                 -(1+$E$55)^(CU$163-_xlfn.SEQUENCE($E$54)))
               /((1+$E$55)^($E$54-_xlfn.SEQUENCE($E$54)+1)-1)
               *(CU$163-_xlfn.SEQUENCE($E$54)+1&gt;=1)
               *(CU$163-_xlfn.SEQUENCE($E$54)+1&lt;=$E$54-_xlfn.SEQUENCE($E$54)+1)
            )
         ),
         0
      )
   )
)</f>
        <v>0</v>
      </c>
      <c r="CV192" s="151" cm="1">
        <f t="array" ref="CV192">IF(CV$163&gt;$E$54,
   0,
   IF($E$63=Database!$B$607,
      IF($E$56=0,
         0,
         SUMPRODUCT(
            INDEX($168:$168,COLUMN($G$168)+_xlfn.SEQUENCE($E$54)-1)
            *$E$56
            *((1+$E$56)^($E$54-_xlfn.SEQUENCE($E$54)+1)
              -(1+$E$56)^(CV$163-_xlfn.SEQUENCE($E$54)))
            /((1+$E$56)^($E$54-_xlfn.SEQUENCE($E$54)+1)-1)
            *(CV$163-_xlfn.SEQUENCE($E$54)+1&gt;=1)
            *(CV$163-_xlfn.SEQUENCE($E$54)+1&lt;=$E$54-_xlfn.SEQUENCE($E$54)+1)
         )
      ),
      IF($E$63=Database!$B$608,
         IF($E$55=0,
            0,
            SUMPRODUCT(
               INDEX($168:$168,COLUMN($G$168)+_xlfn.SEQUENCE($E$54)-1)
               *$E$55
               *((1+$E$55)^($E$54-_xlfn.SEQUENCE($E$54)+1)
                 -(1+$E$55)^(CV$163-_xlfn.SEQUENCE($E$54)))
               /((1+$E$55)^($E$54-_xlfn.SEQUENCE($E$54)+1)-1)
               *(CV$163-_xlfn.SEQUENCE($E$54)+1&gt;=1)
               *(CV$163-_xlfn.SEQUENCE($E$54)+1&lt;=$E$54-_xlfn.SEQUENCE($E$54)+1)
            )
         ),
         0
      )
   )
)</f>
        <v>0</v>
      </c>
      <c r="CW192" s="151" cm="1">
        <f t="array" ref="CW192">IF(CW$163&gt;$E$54,
   0,
   IF($E$63=Database!$B$607,
      IF($E$56=0,
         0,
         SUMPRODUCT(
            INDEX($168:$168,COLUMN($G$168)+_xlfn.SEQUENCE($E$54)-1)
            *$E$56
            *((1+$E$56)^($E$54-_xlfn.SEQUENCE($E$54)+1)
              -(1+$E$56)^(CW$163-_xlfn.SEQUENCE($E$54)))
            /((1+$E$56)^($E$54-_xlfn.SEQUENCE($E$54)+1)-1)
            *(CW$163-_xlfn.SEQUENCE($E$54)+1&gt;=1)
            *(CW$163-_xlfn.SEQUENCE($E$54)+1&lt;=$E$54-_xlfn.SEQUENCE($E$54)+1)
         )
      ),
      IF($E$63=Database!$B$608,
         IF($E$55=0,
            0,
            SUMPRODUCT(
               INDEX($168:$168,COLUMN($G$168)+_xlfn.SEQUENCE($E$54)-1)
               *$E$55
               *((1+$E$55)^($E$54-_xlfn.SEQUENCE($E$54)+1)
                 -(1+$E$55)^(CW$163-_xlfn.SEQUENCE($E$54)))
               /((1+$E$55)^($E$54-_xlfn.SEQUENCE($E$54)+1)-1)
               *(CW$163-_xlfn.SEQUENCE($E$54)+1&gt;=1)
               *(CW$163-_xlfn.SEQUENCE($E$54)+1&lt;=$E$54-_xlfn.SEQUENCE($E$54)+1)
            )
         ),
         0
      )
   )
)</f>
        <v>0</v>
      </c>
      <c r="CX192" s="151" cm="1">
        <f t="array" ref="CX192">IF(CX$163&gt;$E$54,
   0,
   IF($E$63=Database!$B$607,
      IF($E$56=0,
         0,
         SUMPRODUCT(
            INDEX($168:$168,COLUMN($G$168)+_xlfn.SEQUENCE($E$54)-1)
            *$E$56
            *((1+$E$56)^($E$54-_xlfn.SEQUENCE($E$54)+1)
              -(1+$E$56)^(CX$163-_xlfn.SEQUENCE($E$54)))
            /((1+$E$56)^($E$54-_xlfn.SEQUENCE($E$54)+1)-1)
            *(CX$163-_xlfn.SEQUENCE($E$54)+1&gt;=1)
            *(CX$163-_xlfn.SEQUENCE($E$54)+1&lt;=$E$54-_xlfn.SEQUENCE($E$54)+1)
         )
      ),
      IF($E$63=Database!$B$608,
         IF($E$55=0,
            0,
            SUMPRODUCT(
               INDEX($168:$168,COLUMN($G$168)+_xlfn.SEQUENCE($E$54)-1)
               *$E$55
               *((1+$E$55)^($E$54-_xlfn.SEQUENCE($E$54)+1)
                 -(1+$E$55)^(CX$163-_xlfn.SEQUENCE($E$54)))
               /((1+$E$55)^($E$54-_xlfn.SEQUENCE($E$54)+1)-1)
               *(CX$163-_xlfn.SEQUENCE($E$54)+1&gt;=1)
               *(CX$163-_xlfn.SEQUENCE($E$54)+1&lt;=$E$54-_xlfn.SEQUENCE($E$54)+1)
            )
         ),
         0
      )
   )
)</f>
        <v>0</v>
      </c>
      <c r="CY192" s="151" cm="1">
        <f t="array" ref="CY192">IF(CY$163&gt;$E$54,
   0,
   IF($E$63=Database!$B$607,
      IF($E$56=0,
         0,
         SUMPRODUCT(
            INDEX($168:$168,COLUMN($G$168)+_xlfn.SEQUENCE($E$54)-1)
            *$E$56
            *((1+$E$56)^($E$54-_xlfn.SEQUENCE($E$54)+1)
              -(1+$E$56)^(CY$163-_xlfn.SEQUENCE($E$54)))
            /((1+$E$56)^($E$54-_xlfn.SEQUENCE($E$54)+1)-1)
            *(CY$163-_xlfn.SEQUENCE($E$54)+1&gt;=1)
            *(CY$163-_xlfn.SEQUENCE($E$54)+1&lt;=$E$54-_xlfn.SEQUENCE($E$54)+1)
         )
      ),
      IF($E$63=Database!$B$608,
         IF($E$55=0,
            0,
            SUMPRODUCT(
               INDEX($168:$168,COLUMN($G$168)+_xlfn.SEQUENCE($E$54)-1)
               *$E$55
               *((1+$E$55)^($E$54-_xlfn.SEQUENCE($E$54)+1)
                 -(1+$E$55)^(CY$163-_xlfn.SEQUENCE($E$54)))
               /((1+$E$55)^($E$54-_xlfn.SEQUENCE($E$54)+1)-1)
               *(CY$163-_xlfn.SEQUENCE($E$54)+1&gt;=1)
               *(CY$163-_xlfn.SEQUENCE($E$54)+1&lt;=$E$54-_xlfn.SEQUENCE($E$54)+1)
            )
         ),
         0
      )
   )
)</f>
        <v>0</v>
      </c>
      <c r="CZ192" s="151" cm="1">
        <f t="array" ref="CZ192">IF(CZ$163&gt;$E$54,
   0,
   IF($E$63=Database!$B$607,
      IF($E$56=0,
         0,
         SUMPRODUCT(
            INDEX($168:$168,COLUMN($G$168)+_xlfn.SEQUENCE($E$54)-1)
            *$E$56
            *((1+$E$56)^($E$54-_xlfn.SEQUENCE($E$54)+1)
              -(1+$E$56)^(CZ$163-_xlfn.SEQUENCE($E$54)))
            /((1+$E$56)^($E$54-_xlfn.SEQUENCE($E$54)+1)-1)
            *(CZ$163-_xlfn.SEQUENCE($E$54)+1&gt;=1)
            *(CZ$163-_xlfn.SEQUENCE($E$54)+1&lt;=$E$54-_xlfn.SEQUENCE($E$54)+1)
         )
      ),
      IF($E$63=Database!$B$608,
         IF($E$55=0,
            0,
            SUMPRODUCT(
               INDEX($168:$168,COLUMN($G$168)+_xlfn.SEQUENCE($E$54)-1)
               *$E$55
               *((1+$E$55)^($E$54-_xlfn.SEQUENCE($E$54)+1)
                 -(1+$E$55)^(CZ$163-_xlfn.SEQUENCE($E$54)))
               /((1+$E$55)^($E$54-_xlfn.SEQUENCE($E$54)+1)-1)
               *(CZ$163-_xlfn.SEQUENCE($E$54)+1&gt;=1)
               *(CZ$163-_xlfn.SEQUENCE($E$54)+1&lt;=$E$54-_xlfn.SEQUENCE($E$54)+1)
            )
         ),
         0
      )
   )
)</f>
        <v>0</v>
      </c>
      <c r="DA192" s="151" cm="1">
        <f t="array" ref="DA192">IF(DA$163&gt;$E$54,
   0,
   IF($E$63=Database!$B$607,
      IF($E$56=0,
         0,
         SUMPRODUCT(
            INDEX($168:$168,COLUMN($G$168)+_xlfn.SEQUENCE($E$54)-1)
            *$E$56
            *((1+$E$56)^($E$54-_xlfn.SEQUENCE($E$54)+1)
              -(1+$E$56)^(DA$163-_xlfn.SEQUENCE($E$54)))
            /((1+$E$56)^($E$54-_xlfn.SEQUENCE($E$54)+1)-1)
            *(DA$163-_xlfn.SEQUENCE($E$54)+1&gt;=1)
            *(DA$163-_xlfn.SEQUENCE($E$54)+1&lt;=$E$54-_xlfn.SEQUENCE($E$54)+1)
         )
      ),
      IF($E$63=Database!$B$608,
         IF($E$55=0,
            0,
            SUMPRODUCT(
               INDEX($168:$168,COLUMN($G$168)+_xlfn.SEQUENCE($E$54)-1)
               *$E$55
               *((1+$E$55)^($E$54-_xlfn.SEQUENCE($E$54)+1)
                 -(1+$E$55)^(DA$163-_xlfn.SEQUENCE($E$54)))
               /((1+$E$55)^($E$54-_xlfn.SEQUENCE($E$54)+1)-1)
               *(DA$163-_xlfn.SEQUENCE($E$54)+1&gt;=1)
               *(DA$163-_xlfn.SEQUENCE($E$54)+1&lt;=$E$54-_xlfn.SEQUENCE($E$54)+1)
            )
         ),
         0
      )
   )
)</f>
        <v>0</v>
      </c>
      <c r="DB192" s="151" cm="1">
        <f t="array" ref="DB192">IF(DB$163&gt;$E$54,
   0,
   IF($E$63=Database!$B$607,
      IF($E$56=0,
         0,
         SUMPRODUCT(
            INDEX($168:$168,COLUMN($G$168)+_xlfn.SEQUENCE($E$54)-1)
            *$E$56
            *((1+$E$56)^($E$54-_xlfn.SEQUENCE($E$54)+1)
              -(1+$E$56)^(DB$163-_xlfn.SEQUENCE($E$54)))
            /((1+$E$56)^($E$54-_xlfn.SEQUENCE($E$54)+1)-1)
            *(DB$163-_xlfn.SEQUENCE($E$54)+1&gt;=1)
            *(DB$163-_xlfn.SEQUENCE($E$54)+1&lt;=$E$54-_xlfn.SEQUENCE($E$54)+1)
         )
      ),
      IF($E$63=Database!$B$608,
         IF($E$55=0,
            0,
            SUMPRODUCT(
               INDEX($168:$168,COLUMN($G$168)+_xlfn.SEQUENCE($E$54)-1)
               *$E$55
               *((1+$E$55)^($E$54-_xlfn.SEQUENCE($E$54)+1)
                 -(1+$E$55)^(DB$163-_xlfn.SEQUENCE($E$54)))
               /((1+$E$55)^($E$54-_xlfn.SEQUENCE($E$54)+1)-1)
               *(DB$163-_xlfn.SEQUENCE($E$54)+1&gt;=1)
               *(DB$163-_xlfn.SEQUENCE($E$54)+1&lt;=$E$54-_xlfn.SEQUENCE($E$54)+1)
            )
         ),
         0
      )
   )
)</f>
        <v>0</v>
      </c>
    </row>
    <row r="193" spans="2:106" x14ac:dyDescent="0.25">
      <c r="B193" s="149" t="s">
        <v>1325</v>
      </c>
      <c r="C193" s="140"/>
      <c r="E193" s="150">
        <f>SUM(G193:DB193)</f>
        <v>41.676858181056396</v>
      </c>
      <c r="F193" s="141"/>
      <c r="G193" s="151" cm="1">
        <f t="array" ref="G193">IF(G$163&gt;$E$54,
   0,
   IF($E$65=Database!$B$607,
      IF($E$56=0,
         0,
         SUMPRODUCT(
            INDEX($169:$169,COLUMN($G$169)+_xlfn.SEQUENCE($E$54)-1)
            *$E$56
            *((1+$E$56)^($E$54-_xlfn.SEQUENCE($E$54)+1)
              -(1+$E$56)^(G$163-_xlfn.SEQUENCE($E$54)))
            /((1+$E$56)^($E$54-_xlfn.SEQUENCE($E$54)+1)-1)
            *(G$163-_xlfn.SEQUENCE($E$54)+1&gt;=1)
            *(G$163-_xlfn.SEQUENCE($E$54)+1&lt;=$E$54-_xlfn.SEQUENCE($E$54)+1)
         )
      ),
      IF($E$65=Database!$B$608,
         IF($E$55=0,
            0,
            SUMPRODUCT(
               INDEX($169:$169,COLUMN($G$169)+_xlfn.SEQUENCE($E$54)-1)
               *$E$55
               *((1+$E$55)^($E$54-_xlfn.SEQUENCE($E$54)+1)
                 -(1+$E$55)^(G$163-_xlfn.SEQUENCE($E$54)))
               /((1+$E$55)^($E$54-_xlfn.SEQUENCE($E$54)+1)-1)
               *(G$163-_xlfn.SEQUENCE($E$54)+1&gt;=1)
               *(G$163-_xlfn.SEQUENCE($E$54)+1&lt;=$E$54-_xlfn.SEQUENCE($E$54)+1)
            )
         ),
         0
      )
   )
)</f>
        <v>0.57000000000000006</v>
      </c>
      <c r="H193" s="151" cm="1">
        <f t="array" ref="H193">IF(H$163&gt;$E$54,
   0,
   IF($E$65=Database!$B$607,
      IF($E$56=0,
         0,
         SUMPRODUCT(
            INDEX($169:$169,COLUMN($G$169)+_xlfn.SEQUENCE($E$54)-1)
            *$E$56
            *((1+$E$56)^($E$54-_xlfn.SEQUENCE($E$54)+1)
              -(1+$E$56)^(H$163-_xlfn.SEQUENCE($E$54)))
            /((1+$E$56)^($E$54-_xlfn.SEQUENCE($E$54)+1)-1)
            *(H$163-_xlfn.SEQUENCE($E$54)+1&gt;=1)
            *(H$163-_xlfn.SEQUENCE($E$54)+1&lt;=$E$54-_xlfn.SEQUENCE($E$54)+1)
         )
      ),
      IF($E$65=Database!$B$608,
         IF($E$55=0,
            0,
            SUMPRODUCT(
               INDEX($169:$169,COLUMN($G$169)+_xlfn.SEQUENCE($E$54)-1)
               *$E$55
               *((1+$E$55)^($E$54-_xlfn.SEQUENCE($E$54)+1)
                 -(1+$E$55)^(H$163-_xlfn.SEQUENCE($E$54)))
               /((1+$E$55)^($E$54-_xlfn.SEQUENCE($E$54)+1)-1)
               *(H$163-_xlfn.SEQUENCE($E$54)+1&gt;=1)
               *(H$163-_xlfn.SEQUENCE($E$54)+1&lt;=$E$54-_xlfn.SEQUENCE($E$54)+1)
            )
         ),
         0
      )
   )
)</f>
        <v>1.1149461875309301</v>
      </c>
      <c r="I193" s="151" cm="1">
        <f t="array" ref="I193">IF(I$163&gt;$E$54,
   0,
   IF($E$65=Database!$B$607,
      IF($E$56=0,
         0,
         SUMPRODUCT(
            INDEX($169:$169,COLUMN($G$169)+_xlfn.SEQUENCE($E$54)-1)
            *$E$56
            *((1+$E$56)^($E$54-_xlfn.SEQUENCE($E$54)+1)
              -(1+$E$56)^(I$163-_xlfn.SEQUENCE($E$54)))
            /((1+$E$56)^($E$54-_xlfn.SEQUENCE($E$54)+1)-1)
            *(I$163-_xlfn.SEQUENCE($E$54)+1&gt;=1)
            *(I$163-_xlfn.SEQUENCE($E$54)+1&lt;=$E$54-_xlfn.SEQUENCE($E$54)+1)
         )
      ),
      IF($E$65=Database!$B$608,
         IF($E$55=0,
            0,
            SUMPRODUCT(
               INDEX($169:$169,COLUMN($G$169)+_xlfn.SEQUENCE($E$54)-1)
               *$E$55
               *((1+$E$55)^($E$54-_xlfn.SEQUENCE($E$54)+1)
                 -(1+$E$55)^(I$163-_xlfn.SEQUENCE($E$54)))
               /((1+$E$55)^($E$54-_xlfn.SEQUENCE($E$54)+1)-1)
               *(I$163-_xlfn.SEQUENCE($E$54)+1&gt;=1)
               *(I$163-_xlfn.SEQUENCE($E$54)+1&lt;=$E$54-_xlfn.SEQUENCE($E$54)+1)
            )
         ),
         0
      )
   )
)</f>
        <v>1.6307649278492626</v>
      </c>
      <c r="J193" s="151" cm="1">
        <f t="array" ref="J193">IF(J$163&gt;$E$54,
   0,
   IF($E$65=Database!$B$607,
      IF($E$56=0,
         0,
         SUMPRODUCT(
            INDEX($169:$169,COLUMN($G$169)+_xlfn.SEQUENCE($E$54)-1)
            *$E$56
            *((1+$E$56)^($E$54-_xlfn.SEQUENCE($E$54)+1)
              -(1+$E$56)^(J$163-_xlfn.SEQUENCE($E$54)))
            /((1+$E$56)^($E$54-_xlfn.SEQUENCE($E$54)+1)-1)
            *(J$163-_xlfn.SEQUENCE($E$54)+1&gt;=1)
            *(J$163-_xlfn.SEQUENCE($E$54)+1&lt;=$E$54-_xlfn.SEQUENCE($E$54)+1)
         )
      ),
      IF($E$65=Database!$B$608,
         IF($E$55=0,
            0,
            SUMPRODUCT(
               INDEX($169:$169,COLUMN($G$169)+_xlfn.SEQUENCE($E$54)-1)
               *$E$55
               *((1+$E$55)^($E$54-_xlfn.SEQUENCE($E$54)+1)
                 -(1+$E$55)^(J$163-_xlfn.SEQUENCE($E$54)))
               /((1+$E$55)^($E$54-_xlfn.SEQUENCE($E$54)+1)-1)
               *(J$163-_xlfn.SEQUENCE($E$54)+1&gt;=1)
               *(J$163-_xlfn.SEQUENCE($E$54)+1&lt;=$E$54-_xlfn.SEQUENCE($E$54)+1)
            )
         ),
         0
      )
   )
)</f>
        <v>2.1127216311945158</v>
      </c>
      <c r="K193" s="151" cm="1">
        <f t="array" ref="K193">IF(K$163&gt;$E$54,
   0,
   IF($E$65=Database!$B$607,
      IF($E$56=0,
         0,
         SUMPRODUCT(
            INDEX($169:$169,COLUMN($G$169)+_xlfn.SEQUENCE($E$54)-1)
            *$E$56
            *((1+$E$56)^($E$54-_xlfn.SEQUENCE($E$54)+1)
              -(1+$E$56)^(K$163-_xlfn.SEQUENCE($E$54)))
            /((1+$E$56)^($E$54-_xlfn.SEQUENCE($E$54)+1)-1)
            *(K$163-_xlfn.SEQUENCE($E$54)+1&gt;=1)
            *(K$163-_xlfn.SEQUENCE($E$54)+1&lt;=$E$54-_xlfn.SEQUENCE($E$54)+1)
         )
      ),
      IF($E$65=Database!$B$608,
         IF($E$55=0,
            0,
            SUMPRODUCT(
               INDEX($169:$169,COLUMN($G$169)+_xlfn.SEQUENCE($E$54)-1)
               *$E$55
               *((1+$E$55)^($E$54-_xlfn.SEQUENCE($E$54)+1)
                 -(1+$E$55)^(K$163-_xlfn.SEQUENCE($E$54)))
               /((1+$E$55)^($E$54-_xlfn.SEQUENCE($E$54)+1)-1)
               *(K$163-_xlfn.SEQUENCE($E$54)+1&gt;=1)
               *(K$163-_xlfn.SEQUENCE($E$54)+1&lt;=$E$54-_xlfn.SEQUENCE($E$54)+1)
            )
         ),
         0
      )
   )
)</f>
        <v>2.55527569470408</v>
      </c>
      <c r="L193" s="151" cm="1">
        <f t="array" ref="L193">IF(L$163&gt;$E$54,
   0,
   IF($E$65=Database!$B$607,
      IF($E$56=0,
         0,
         SUMPRODUCT(
            INDEX($169:$169,COLUMN($G$169)+_xlfn.SEQUENCE($E$54)-1)
            *$E$56
            *((1+$E$56)^($E$54-_xlfn.SEQUENCE($E$54)+1)
              -(1+$E$56)^(L$163-_xlfn.SEQUENCE($E$54)))
            /((1+$E$56)^($E$54-_xlfn.SEQUENCE($E$54)+1)-1)
            *(L$163-_xlfn.SEQUENCE($E$54)+1&gt;=1)
            *(L$163-_xlfn.SEQUENCE($E$54)+1&lt;=$E$54-_xlfn.SEQUENCE($E$54)+1)
         )
      ),
      IF($E$65=Database!$B$608,
         IF($E$55=0,
            0,
            SUMPRODUCT(
               INDEX($169:$169,COLUMN($G$169)+_xlfn.SEQUENCE($E$54)-1)
               *$E$55
               *((1+$E$55)^($E$54-_xlfn.SEQUENCE($E$54)+1)
                 -(1+$E$55)^(L$163-_xlfn.SEQUENCE($E$54)))
               /((1+$E$55)^($E$54-_xlfn.SEQUENCE($E$54)+1)-1)
               *(L$163-_xlfn.SEQUENCE($E$54)+1&gt;=1)
               *(L$163-_xlfn.SEQUENCE($E$54)+1&lt;=$E$54-_xlfn.SEQUENCE($E$54)+1)
            )
         ),
         0
      )
   )
)</f>
        <v>2.9518881412557034</v>
      </c>
      <c r="M193" s="151" cm="1">
        <f t="array" ref="M193">IF(M$163&gt;$E$54,
   0,
   IF($E$65=Database!$B$607,
      IF($E$56=0,
         0,
         SUMPRODUCT(
            INDEX($169:$169,COLUMN($G$169)+_xlfn.SEQUENCE($E$54)-1)
            *$E$56
            *((1+$E$56)^($E$54-_xlfn.SEQUENCE($E$54)+1)
              -(1+$E$56)^(M$163-_xlfn.SEQUENCE($E$54)))
            /((1+$E$56)^($E$54-_xlfn.SEQUENCE($E$54)+1)-1)
            *(M$163-_xlfn.SEQUENCE($E$54)+1&gt;=1)
            *(M$163-_xlfn.SEQUENCE($E$54)+1&lt;=$E$54-_xlfn.SEQUENCE($E$54)+1)
         )
      ),
      IF($E$65=Database!$B$608,
         IF($E$55=0,
            0,
            SUMPRODUCT(
               INDEX($169:$169,COLUMN($G$169)+_xlfn.SEQUENCE($E$54)-1)
               *$E$55
               *((1+$E$55)^($E$54-_xlfn.SEQUENCE($E$54)+1)
                 -(1+$E$55)^(M$163-_xlfn.SEQUENCE($E$54)))
               /((1+$E$55)^($E$54-_xlfn.SEQUENCE($E$54)+1)-1)
               *(M$163-_xlfn.SEQUENCE($E$54)+1&gt;=1)
               *(M$163-_xlfn.SEQUENCE($E$54)+1&lt;=$E$54-_xlfn.SEQUENCE($E$54)+1)
            )
         ),
         0
      )
   )
)</f>
        <v>3.2947597420338406</v>
      </c>
      <c r="N193" s="151" cm="1">
        <f t="array" ref="N193">IF(N$163&gt;$E$54,
   0,
   IF($E$65=Database!$B$607,
      IF($E$56=0,
         0,
         SUMPRODUCT(
            INDEX($169:$169,COLUMN($G$169)+_xlfn.SEQUENCE($E$54)-1)
            *$E$56
            *((1+$E$56)^($E$54-_xlfn.SEQUENCE($E$54)+1)
              -(1+$E$56)^(N$163-_xlfn.SEQUENCE($E$54)))
            /((1+$E$56)^($E$54-_xlfn.SEQUENCE($E$54)+1)-1)
            *(N$163-_xlfn.SEQUENCE($E$54)+1&gt;=1)
            *(N$163-_xlfn.SEQUENCE($E$54)+1&lt;=$E$54-_xlfn.SEQUENCE($E$54)+1)
         )
      ),
      IF($E$65=Database!$B$608,
         IF($E$55=0,
            0,
            SUMPRODUCT(
               INDEX($169:$169,COLUMN($G$169)+_xlfn.SEQUENCE($E$54)-1)
               *$E$55
               *((1+$E$55)^($E$54-_xlfn.SEQUENCE($E$54)+1)
                 -(1+$E$55)^(N$163-_xlfn.SEQUENCE($E$54)))
               /((1+$E$55)^($E$54-_xlfn.SEQUENCE($E$54)+1)-1)
               *(N$163-_xlfn.SEQUENCE($E$54)+1&gt;=1)
               *(N$163-_xlfn.SEQUENCE($E$54)+1&lt;=$E$54-_xlfn.SEQUENCE($E$54)+1)
            )
         ),
         0
      )
   )
)</f>
        <v>3.5744631321455849</v>
      </c>
      <c r="O193" s="151" cm="1">
        <f t="array" ref="O193">IF(O$163&gt;$E$54,
   0,
   IF($E$65=Database!$B$607,
      IF($E$56=0,
         0,
         SUMPRODUCT(
            INDEX($169:$169,COLUMN($G$169)+_xlfn.SEQUENCE($E$54)-1)
            *$E$56
            *((1+$E$56)^($E$54-_xlfn.SEQUENCE($E$54)+1)
              -(1+$E$56)^(O$163-_xlfn.SEQUENCE($E$54)))
            /((1+$E$56)^($E$54-_xlfn.SEQUENCE($E$54)+1)-1)
            *(O$163-_xlfn.SEQUENCE($E$54)+1&gt;=1)
            *(O$163-_xlfn.SEQUENCE($E$54)+1&lt;=$E$54-_xlfn.SEQUENCE($E$54)+1)
         )
      ),
      IF($E$65=Database!$B$608,
         IF($E$55=0,
            0,
            SUMPRODUCT(
               INDEX($169:$169,COLUMN($G$169)+_xlfn.SEQUENCE($E$54)-1)
               *$E$55
               *((1+$E$55)^($E$54-_xlfn.SEQUENCE($E$54)+1)
                 -(1+$E$55)^(O$163-_xlfn.SEQUENCE($E$54)))
               /((1+$E$55)^($E$54-_xlfn.SEQUENCE($E$54)+1)-1)
               *(O$163-_xlfn.SEQUENCE($E$54)+1&gt;=1)
               *(O$163-_xlfn.SEQUENCE($E$54)+1&lt;=$E$54-_xlfn.SEQUENCE($E$54)+1)
            )
         ),
         0
      )
   )
)</f>
        <v>3.7794059524201655</v>
      </c>
      <c r="P193" s="151" cm="1">
        <f t="array" ref="P193">IF(P$163&gt;$E$54,
   0,
   IF($E$65=Database!$B$607,
      IF($E$56=0,
         0,
         SUMPRODUCT(
            INDEX($169:$169,COLUMN($G$169)+_xlfn.SEQUENCE($E$54)-1)
            *$E$56
            *((1+$E$56)^($E$54-_xlfn.SEQUENCE($E$54)+1)
              -(1+$E$56)^(P$163-_xlfn.SEQUENCE($E$54)))
            /((1+$E$56)^($E$54-_xlfn.SEQUENCE($E$54)+1)-1)
            *(P$163-_xlfn.SEQUENCE($E$54)+1&gt;=1)
            *(P$163-_xlfn.SEQUENCE($E$54)+1&lt;=$E$54-_xlfn.SEQUENCE($E$54)+1)
         )
      ),
      IF($E$65=Database!$B$608,
         IF($E$55=0,
            0,
            SUMPRODUCT(
               INDEX($169:$169,COLUMN($G$169)+_xlfn.SEQUENCE($E$54)-1)
               *$E$55
               *((1+$E$55)^($E$54-_xlfn.SEQUENCE($E$54)+1)
                 -(1+$E$55)^(P$163-_xlfn.SEQUENCE($E$54)))
               /((1+$E$55)^($E$54-_xlfn.SEQUENCE($E$54)+1)-1)
               *(P$163-_xlfn.SEQUENCE($E$54)+1&gt;=1)
               *(P$163-_xlfn.SEQUENCE($E$54)+1&lt;=$E$54-_xlfn.SEQUENCE($E$54)+1)
            )
         ),
         0
      )
   )
)</f>
        <v>3.8950096689659484</v>
      </c>
      <c r="Q193" s="151" cm="1">
        <f t="array" ref="Q193">IF(Q$163&gt;$E$54,
   0,
   IF($E$65=Database!$B$607,
      IF($E$56=0,
         0,
         SUMPRODUCT(
            INDEX($169:$169,COLUMN($G$169)+_xlfn.SEQUENCE($E$54)-1)
            *$E$56
            *((1+$E$56)^($E$54-_xlfn.SEQUENCE($E$54)+1)
              -(1+$E$56)^(Q$163-_xlfn.SEQUENCE($E$54)))
            /((1+$E$56)^($E$54-_xlfn.SEQUENCE($E$54)+1)-1)
            *(Q$163-_xlfn.SEQUENCE($E$54)+1&gt;=1)
            *(Q$163-_xlfn.SEQUENCE($E$54)+1&lt;=$E$54-_xlfn.SEQUENCE($E$54)+1)
         )
      ),
      IF($E$65=Database!$B$608,
         IF($E$55=0,
            0,
            SUMPRODUCT(
               INDEX($169:$169,COLUMN($G$169)+_xlfn.SEQUENCE($E$54)-1)
               *$E$55
               *((1+$E$55)^($E$54-_xlfn.SEQUENCE($E$54)+1)
                 -(1+$E$55)^(Q$163-_xlfn.SEQUENCE($E$54)))
               /((1+$E$55)^($E$54-_xlfn.SEQUENCE($E$54)+1)-1)
               *(Q$163-_xlfn.SEQUENCE($E$54)+1&gt;=1)
               *(Q$163-_xlfn.SEQUENCE($E$54)+1&lt;=$E$54-_xlfn.SEQUENCE($E$54)+1)
            )
         ),
         0
      )
   )
)</f>
        <v>3.9023764302237733</v>
      </c>
      <c r="R193" s="151" cm="1">
        <f t="array" ref="R193">IF(R$163&gt;$E$54,
   0,
   IF($E$65=Database!$B$607,
      IF($E$56=0,
         0,
         SUMPRODUCT(
            INDEX($169:$169,COLUMN($G$169)+_xlfn.SEQUENCE($E$54)-1)
            *$E$56
            *((1+$E$56)^($E$54-_xlfn.SEQUENCE($E$54)+1)
              -(1+$E$56)^(R$163-_xlfn.SEQUENCE($E$54)))
            /((1+$E$56)^($E$54-_xlfn.SEQUENCE($E$54)+1)-1)
            *(R$163-_xlfn.SEQUENCE($E$54)+1&gt;=1)
            *(R$163-_xlfn.SEQUENCE($E$54)+1&lt;=$E$54-_xlfn.SEQUENCE($E$54)+1)
         )
      ),
      IF($E$65=Database!$B$608,
         IF($E$55=0,
            0,
            SUMPRODUCT(
               INDEX($169:$169,COLUMN($G$169)+_xlfn.SEQUENCE($E$54)-1)
               *$E$55
               *((1+$E$55)^($E$54-_xlfn.SEQUENCE($E$54)+1)
                 -(1+$E$55)^(R$163-_xlfn.SEQUENCE($E$54)))
               /((1+$E$55)^($E$54-_xlfn.SEQUENCE($E$54)+1)-1)
               *(R$163-_xlfn.SEQUENCE($E$54)+1&gt;=1)
               *(R$163-_xlfn.SEQUENCE($E$54)+1&lt;=$E$54-_xlfn.SEQUENCE($E$54)+1)
            )
         ),
         0
      )
   )
)</f>
        <v>3.775949625018403</v>
      </c>
      <c r="S193" s="151" cm="1">
        <f t="array" ref="S193">IF(S$163&gt;$E$54,
   0,
   IF($E$65=Database!$B$607,
      IF($E$56=0,
         0,
         SUMPRODUCT(
            INDEX($169:$169,COLUMN($G$169)+_xlfn.SEQUENCE($E$54)-1)
            *$E$56
            *((1+$E$56)^($E$54-_xlfn.SEQUENCE($E$54)+1)
              -(1+$E$56)^(S$163-_xlfn.SEQUENCE($E$54)))
            /((1+$E$56)^($E$54-_xlfn.SEQUENCE($E$54)+1)-1)
            *(S$163-_xlfn.SEQUENCE($E$54)+1&gt;=1)
            *(S$163-_xlfn.SEQUENCE($E$54)+1&lt;=$E$54-_xlfn.SEQUENCE($E$54)+1)
         )
      ),
      IF($E$65=Database!$B$608,
         IF($E$55=0,
            0,
            SUMPRODUCT(
               INDEX($169:$169,COLUMN($G$169)+_xlfn.SEQUENCE($E$54)-1)
               *$E$55
               *((1+$E$55)^($E$54-_xlfn.SEQUENCE($E$54)+1)
                 -(1+$E$55)^(S$163-_xlfn.SEQUENCE($E$54)))
               /((1+$E$55)^($E$54-_xlfn.SEQUENCE($E$54)+1)-1)
               *(S$163-_xlfn.SEQUENCE($E$54)+1&gt;=1)
               *(S$163-_xlfn.SEQUENCE($E$54)+1&lt;=$E$54-_xlfn.SEQUENCE($E$54)+1)
            )
         ),
         0
      )
   )
)</f>
        <v>3.4789478958854296</v>
      </c>
      <c r="T193" s="151" cm="1">
        <f t="array" ref="T193">IF(T$163&gt;$E$54,
   0,
   IF($E$65=Database!$B$607,
      IF($E$56=0,
         0,
         SUMPRODUCT(
            INDEX($169:$169,COLUMN($G$169)+_xlfn.SEQUENCE($E$54)-1)
            *$E$56
            *((1+$E$56)^($E$54-_xlfn.SEQUENCE($E$54)+1)
              -(1+$E$56)^(T$163-_xlfn.SEQUENCE($E$54)))
            /((1+$E$56)^($E$54-_xlfn.SEQUENCE($E$54)+1)-1)
            *(T$163-_xlfn.SEQUENCE($E$54)+1&gt;=1)
            *(T$163-_xlfn.SEQUENCE($E$54)+1&lt;=$E$54-_xlfn.SEQUENCE($E$54)+1)
         )
      ),
      IF($E$65=Database!$B$608,
         IF($E$55=0,
            0,
            SUMPRODUCT(
               INDEX($169:$169,COLUMN($G$169)+_xlfn.SEQUENCE($E$54)-1)
               *$E$55
               *((1+$E$55)^($E$54-_xlfn.SEQUENCE($E$54)+1)
                 -(1+$E$55)^(T$163-_xlfn.SEQUENCE($E$54)))
               /((1+$E$55)^($E$54-_xlfn.SEQUENCE($E$54)+1)-1)
               *(T$163-_xlfn.SEQUENCE($E$54)+1&gt;=1)
               *(T$163-_xlfn.SEQUENCE($E$54)+1&lt;=$E$54-_xlfn.SEQUENCE($E$54)+1)
            )
         ),
         0
      )
   )
)</f>
        <v>2.9529570344610647</v>
      </c>
      <c r="U193" s="151" cm="1">
        <f t="array" ref="U193">IF(U$163&gt;$E$54,
   0,
   IF($E$65=Database!$B$607,
      IF($E$56=0,
         0,
         SUMPRODUCT(
            INDEX($169:$169,COLUMN($G$169)+_xlfn.SEQUENCE($E$54)-1)
            *$E$56
            *((1+$E$56)^($E$54-_xlfn.SEQUENCE($E$54)+1)
              -(1+$E$56)^(U$163-_xlfn.SEQUENCE($E$54)))
            /((1+$E$56)^($E$54-_xlfn.SEQUENCE($E$54)+1)-1)
            *(U$163-_xlfn.SEQUENCE($E$54)+1&gt;=1)
            *(U$163-_xlfn.SEQUENCE($E$54)+1&lt;=$E$54-_xlfn.SEQUENCE($E$54)+1)
         )
      ),
      IF($E$65=Database!$B$608,
         IF($E$55=0,
            0,
            SUMPRODUCT(
               INDEX($169:$169,COLUMN($G$169)+_xlfn.SEQUENCE($E$54)-1)
               *$E$55
               *((1+$E$55)^($E$54-_xlfn.SEQUENCE($E$54)+1)
                 -(1+$E$55)^(U$163-_xlfn.SEQUENCE($E$54)))
               /((1+$E$55)^($E$54-_xlfn.SEQUENCE($E$54)+1)-1)
               *(U$163-_xlfn.SEQUENCE($E$54)+1&gt;=1)
               *(U$163-_xlfn.SEQUENCE($E$54)+1&lt;=$E$54-_xlfn.SEQUENCE($E$54)+1)
            )
         ),
         0
      )
   )
)</f>
        <v>2.0873921173676937</v>
      </c>
      <c r="V193" s="151" cm="1">
        <f t="array" ref="V193">IF(V$163&gt;$E$54,
   0,
   IF($E$65=Database!$B$607,
      IF($E$56=0,
         0,
         SUMPRODUCT(
            INDEX($169:$169,COLUMN($G$169)+_xlfn.SEQUENCE($E$54)-1)
            *$E$56
            *((1+$E$56)^($E$54-_xlfn.SEQUENCE($E$54)+1)
              -(1+$E$56)^(V$163-_xlfn.SEQUENCE($E$54)))
            /((1+$E$56)^($E$54-_xlfn.SEQUENCE($E$54)+1)-1)
            *(V$163-_xlfn.SEQUENCE($E$54)+1&gt;=1)
            *(V$163-_xlfn.SEQUENCE($E$54)+1&lt;=$E$54-_xlfn.SEQUENCE($E$54)+1)
         )
      ),
      IF($E$65=Database!$B$608,
         IF($E$55=0,
            0,
            SUMPRODUCT(
               INDEX($169:$169,COLUMN($G$169)+_xlfn.SEQUENCE($E$54)-1)
               *$E$55
               *((1+$E$55)^($E$54-_xlfn.SEQUENCE($E$54)+1)
                 -(1+$E$55)^(V$163-_xlfn.SEQUENCE($E$54)))
               /((1+$E$55)^($E$54-_xlfn.SEQUENCE($E$54)+1)-1)
               *(V$163-_xlfn.SEQUENCE($E$54)+1&gt;=1)
               *(V$163-_xlfn.SEQUENCE($E$54)+1&lt;=$E$54-_xlfn.SEQUENCE($E$54)+1)
            )
         ),
         0
      )
   )
)</f>
        <v>0</v>
      </c>
      <c r="W193" s="151" cm="1">
        <f t="array" ref="W193">IF(W$163&gt;$E$54,
   0,
   IF($E$65=Database!$B$607,
      IF($E$56=0,
         0,
         SUMPRODUCT(
            INDEX($169:$169,COLUMN($G$169)+_xlfn.SEQUENCE($E$54)-1)
            *$E$56
            *((1+$E$56)^($E$54-_xlfn.SEQUENCE($E$54)+1)
              -(1+$E$56)^(W$163-_xlfn.SEQUENCE($E$54)))
            /((1+$E$56)^($E$54-_xlfn.SEQUENCE($E$54)+1)-1)
            *(W$163-_xlfn.SEQUENCE($E$54)+1&gt;=1)
            *(W$163-_xlfn.SEQUENCE($E$54)+1&lt;=$E$54-_xlfn.SEQUENCE($E$54)+1)
         )
      ),
      IF($E$65=Database!$B$608,
         IF($E$55=0,
            0,
            SUMPRODUCT(
               INDEX($169:$169,COLUMN($G$169)+_xlfn.SEQUENCE($E$54)-1)
               *$E$55
               *((1+$E$55)^($E$54-_xlfn.SEQUENCE($E$54)+1)
                 -(1+$E$55)^(W$163-_xlfn.SEQUENCE($E$54)))
               /((1+$E$55)^($E$54-_xlfn.SEQUENCE($E$54)+1)-1)
               *(W$163-_xlfn.SEQUENCE($E$54)+1&gt;=1)
               *(W$163-_xlfn.SEQUENCE($E$54)+1&lt;=$E$54-_xlfn.SEQUENCE($E$54)+1)
            )
         ),
         0
      )
   )
)</f>
        <v>0</v>
      </c>
      <c r="X193" s="151" cm="1">
        <f t="array" ref="X193">IF(X$163&gt;$E$54,
   0,
   IF($E$65=Database!$B$607,
      IF($E$56=0,
         0,
         SUMPRODUCT(
            INDEX($169:$169,COLUMN($G$169)+_xlfn.SEQUENCE($E$54)-1)
            *$E$56
            *((1+$E$56)^($E$54-_xlfn.SEQUENCE($E$54)+1)
              -(1+$E$56)^(X$163-_xlfn.SEQUENCE($E$54)))
            /((1+$E$56)^($E$54-_xlfn.SEQUENCE($E$54)+1)-1)
            *(X$163-_xlfn.SEQUENCE($E$54)+1&gt;=1)
            *(X$163-_xlfn.SEQUENCE($E$54)+1&lt;=$E$54-_xlfn.SEQUENCE($E$54)+1)
         )
      ),
      IF($E$65=Database!$B$608,
         IF($E$55=0,
            0,
            SUMPRODUCT(
               INDEX($169:$169,COLUMN($G$169)+_xlfn.SEQUENCE($E$54)-1)
               *$E$55
               *((1+$E$55)^($E$54-_xlfn.SEQUENCE($E$54)+1)
                 -(1+$E$55)^(X$163-_xlfn.SEQUENCE($E$54)))
               /((1+$E$55)^($E$54-_xlfn.SEQUENCE($E$54)+1)-1)
               *(X$163-_xlfn.SEQUENCE($E$54)+1&gt;=1)
               *(X$163-_xlfn.SEQUENCE($E$54)+1&lt;=$E$54-_xlfn.SEQUENCE($E$54)+1)
            )
         ),
         0
      )
   )
)</f>
        <v>0</v>
      </c>
      <c r="Y193" s="151" cm="1">
        <f t="array" ref="Y193">IF(Y$163&gt;$E$54,
   0,
   IF($E$65=Database!$B$607,
      IF($E$56=0,
         0,
         SUMPRODUCT(
            INDEX($169:$169,COLUMN($G$169)+_xlfn.SEQUENCE($E$54)-1)
            *$E$56
            *((1+$E$56)^($E$54-_xlfn.SEQUENCE($E$54)+1)
              -(1+$E$56)^(Y$163-_xlfn.SEQUENCE($E$54)))
            /((1+$E$56)^($E$54-_xlfn.SEQUENCE($E$54)+1)-1)
            *(Y$163-_xlfn.SEQUENCE($E$54)+1&gt;=1)
            *(Y$163-_xlfn.SEQUENCE($E$54)+1&lt;=$E$54-_xlfn.SEQUENCE($E$54)+1)
         )
      ),
      IF($E$65=Database!$B$608,
         IF($E$55=0,
            0,
            SUMPRODUCT(
               INDEX($169:$169,COLUMN($G$169)+_xlfn.SEQUENCE($E$54)-1)
               *$E$55
               *((1+$E$55)^($E$54-_xlfn.SEQUENCE($E$54)+1)
                 -(1+$E$55)^(Y$163-_xlfn.SEQUENCE($E$54)))
               /((1+$E$55)^($E$54-_xlfn.SEQUENCE($E$54)+1)-1)
               *(Y$163-_xlfn.SEQUENCE($E$54)+1&gt;=1)
               *(Y$163-_xlfn.SEQUENCE($E$54)+1&lt;=$E$54-_xlfn.SEQUENCE($E$54)+1)
            )
         ),
         0
      )
   )
)</f>
        <v>0</v>
      </c>
      <c r="Z193" s="151" cm="1">
        <f t="array" ref="Z193">IF(Z$163&gt;$E$54,
   0,
   IF($E$65=Database!$B$607,
      IF($E$56=0,
         0,
         SUMPRODUCT(
            INDEX($169:$169,COLUMN($G$169)+_xlfn.SEQUENCE($E$54)-1)
            *$E$56
            *((1+$E$56)^($E$54-_xlfn.SEQUENCE($E$54)+1)
              -(1+$E$56)^(Z$163-_xlfn.SEQUENCE($E$54)))
            /((1+$E$56)^($E$54-_xlfn.SEQUENCE($E$54)+1)-1)
            *(Z$163-_xlfn.SEQUENCE($E$54)+1&gt;=1)
            *(Z$163-_xlfn.SEQUENCE($E$54)+1&lt;=$E$54-_xlfn.SEQUENCE($E$54)+1)
         )
      ),
      IF($E$65=Database!$B$608,
         IF($E$55=0,
            0,
            SUMPRODUCT(
               INDEX($169:$169,COLUMN($G$169)+_xlfn.SEQUENCE($E$54)-1)
               *$E$55
               *((1+$E$55)^($E$54-_xlfn.SEQUENCE($E$54)+1)
                 -(1+$E$55)^(Z$163-_xlfn.SEQUENCE($E$54)))
               /((1+$E$55)^($E$54-_xlfn.SEQUENCE($E$54)+1)-1)
               *(Z$163-_xlfn.SEQUENCE($E$54)+1&gt;=1)
               *(Z$163-_xlfn.SEQUENCE($E$54)+1&lt;=$E$54-_xlfn.SEQUENCE($E$54)+1)
            )
         ),
         0
      )
   )
)</f>
        <v>0</v>
      </c>
      <c r="AA193" s="151" cm="1">
        <f t="array" ref="AA193">IF(AA$163&gt;$E$54,
   0,
   IF($E$65=Database!$B$607,
      IF($E$56=0,
         0,
         SUMPRODUCT(
            INDEX($169:$169,COLUMN($G$169)+_xlfn.SEQUENCE($E$54)-1)
            *$E$56
            *((1+$E$56)^($E$54-_xlfn.SEQUENCE($E$54)+1)
              -(1+$E$56)^(AA$163-_xlfn.SEQUENCE($E$54)))
            /((1+$E$56)^($E$54-_xlfn.SEQUENCE($E$54)+1)-1)
            *(AA$163-_xlfn.SEQUENCE($E$54)+1&gt;=1)
            *(AA$163-_xlfn.SEQUENCE($E$54)+1&lt;=$E$54-_xlfn.SEQUENCE($E$54)+1)
         )
      ),
      IF($E$65=Database!$B$608,
         IF($E$55=0,
            0,
            SUMPRODUCT(
               INDEX($169:$169,COLUMN($G$169)+_xlfn.SEQUENCE($E$54)-1)
               *$E$55
               *((1+$E$55)^($E$54-_xlfn.SEQUENCE($E$54)+1)
                 -(1+$E$55)^(AA$163-_xlfn.SEQUENCE($E$54)))
               /((1+$E$55)^($E$54-_xlfn.SEQUENCE($E$54)+1)-1)
               *(AA$163-_xlfn.SEQUENCE($E$54)+1&gt;=1)
               *(AA$163-_xlfn.SEQUENCE($E$54)+1&lt;=$E$54-_xlfn.SEQUENCE($E$54)+1)
            )
         ),
         0
      )
   )
)</f>
        <v>0</v>
      </c>
      <c r="AB193" s="151" cm="1">
        <f t="array" ref="AB193">IF(AB$163&gt;$E$54,
   0,
   IF($E$65=Database!$B$607,
      IF($E$56=0,
         0,
         SUMPRODUCT(
            INDEX($169:$169,COLUMN($G$169)+_xlfn.SEQUENCE($E$54)-1)
            *$E$56
            *((1+$E$56)^($E$54-_xlfn.SEQUENCE($E$54)+1)
              -(1+$E$56)^(AB$163-_xlfn.SEQUENCE($E$54)))
            /((1+$E$56)^($E$54-_xlfn.SEQUENCE($E$54)+1)-1)
            *(AB$163-_xlfn.SEQUENCE($E$54)+1&gt;=1)
            *(AB$163-_xlfn.SEQUENCE($E$54)+1&lt;=$E$54-_xlfn.SEQUENCE($E$54)+1)
         )
      ),
      IF($E$65=Database!$B$608,
         IF($E$55=0,
            0,
            SUMPRODUCT(
               INDEX($169:$169,COLUMN($G$169)+_xlfn.SEQUENCE($E$54)-1)
               *$E$55
               *((1+$E$55)^($E$54-_xlfn.SEQUENCE($E$54)+1)
                 -(1+$E$55)^(AB$163-_xlfn.SEQUENCE($E$54)))
               /((1+$E$55)^($E$54-_xlfn.SEQUENCE($E$54)+1)-1)
               *(AB$163-_xlfn.SEQUENCE($E$54)+1&gt;=1)
               *(AB$163-_xlfn.SEQUENCE($E$54)+1&lt;=$E$54-_xlfn.SEQUENCE($E$54)+1)
            )
         ),
         0
      )
   )
)</f>
        <v>0</v>
      </c>
      <c r="AC193" s="151" cm="1">
        <f t="array" ref="AC193">IF(AC$163&gt;$E$54,
   0,
   IF($E$65=Database!$B$607,
      IF($E$56=0,
         0,
         SUMPRODUCT(
            INDEX($169:$169,COLUMN($G$169)+_xlfn.SEQUENCE($E$54)-1)
            *$E$56
            *((1+$E$56)^($E$54-_xlfn.SEQUENCE($E$54)+1)
              -(1+$E$56)^(AC$163-_xlfn.SEQUENCE($E$54)))
            /((1+$E$56)^($E$54-_xlfn.SEQUENCE($E$54)+1)-1)
            *(AC$163-_xlfn.SEQUENCE($E$54)+1&gt;=1)
            *(AC$163-_xlfn.SEQUENCE($E$54)+1&lt;=$E$54-_xlfn.SEQUENCE($E$54)+1)
         )
      ),
      IF($E$65=Database!$B$608,
         IF($E$55=0,
            0,
            SUMPRODUCT(
               INDEX($169:$169,COLUMN($G$169)+_xlfn.SEQUENCE($E$54)-1)
               *$E$55
               *((1+$E$55)^($E$54-_xlfn.SEQUENCE($E$54)+1)
                 -(1+$E$55)^(AC$163-_xlfn.SEQUENCE($E$54)))
               /((1+$E$55)^($E$54-_xlfn.SEQUENCE($E$54)+1)-1)
               *(AC$163-_xlfn.SEQUENCE($E$54)+1&gt;=1)
               *(AC$163-_xlfn.SEQUENCE($E$54)+1&lt;=$E$54-_xlfn.SEQUENCE($E$54)+1)
            )
         ),
         0
      )
   )
)</f>
        <v>0</v>
      </c>
      <c r="AD193" s="151" cm="1">
        <f t="array" ref="AD193">IF(AD$163&gt;$E$54,
   0,
   IF($E$65=Database!$B$607,
      IF($E$56=0,
         0,
         SUMPRODUCT(
            INDEX($169:$169,COLUMN($G$169)+_xlfn.SEQUENCE($E$54)-1)
            *$E$56
            *((1+$E$56)^($E$54-_xlfn.SEQUENCE($E$54)+1)
              -(1+$E$56)^(AD$163-_xlfn.SEQUENCE($E$54)))
            /((1+$E$56)^($E$54-_xlfn.SEQUENCE($E$54)+1)-1)
            *(AD$163-_xlfn.SEQUENCE($E$54)+1&gt;=1)
            *(AD$163-_xlfn.SEQUENCE($E$54)+1&lt;=$E$54-_xlfn.SEQUENCE($E$54)+1)
         )
      ),
      IF($E$65=Database!$B$608,
         IF($E$55=0,
            0,
            SUMPRODUCT(
               INDEX($169:$169,COLUMN($G$169)+_xlfn.SEQUENCE($E$54)-1)
               *$E$55
               *((1+$E$55)^($E$54-_xlfn.SEQUENCE($E$54)+1)
                 -(1+$E$55)^(AD$163-_xlfn.SEQUENCE($E$54)))
               /((1+$E$55)^($E$54-_xlfn.SEQUENCE($E$54)+1)-1)
               *(AD$163-_xlfn.SEQUENCE($E$54)+1&gt;=1)
               *(AD$163-_xlfn.SEQUENCE($E$54)+1&lt;=$E$54-_xlfn.SEQUENCE($E$54)+1)
            )
         ),
         0
      )
   )
)</f>
        <v>0</v>
      </c>
      <c r="AE193" s="151" cm="1">
        <f t="array" ref="AE193">IF(AE$163&gt;$E$54,
   0,
   IF($E$65=Database!$B$607,
      IF($E$56=0,
         0,
         SUMPRODUCT(
            INDEX($169:$169,COLUMN($G$169)+_xlfn.SEQUENCE($E$54)-1)
            *$E$56
            *((1+$E$56)^($E$54-_xlfn.SEQUENCE($E$54)+1)
              -(1+$E$56)^(AE$163-_xlfn.SEQUENCE($E$54)))
            /((1+$E$56)^($E$54-_xlfn.SEQUENCE($E$54)+1)-1)
            *(AE$163-_xlfn.SEQUENCE($E$54)+1&gt;=1)
            *(AE$163-_xlfn.SEQUENCE($E$54)+1&lt;=$E$54-_xlfn.SEQUENCE($E$54)+1)
         )
      ),
      IF($E$65=Database!$B$608,
         IF($E$55=0,
            0,
            SUMPRODUCT(
               INDEX($169:$169,COLUMN($G$169)+_xlfn.SEQUENCE($E$54)-1)
               *$E$55
               *((1+$E$55)^($E$54-_xlfn.SEQUENCE($E$54)+1)
                 -(1+$E$55)^(AE$163-_xlfn.SEQUENCE($E$54)))
               /((1+$E$55)^($E$54-_xlfn.SEQUENCE($E$54)+1)-1)
               *(AE$163-_xlfn.SEQUENCE($E$54)+1&gt;=1)
               *(AE$163-_xlfn.SEQUENCE($E$54)+1&lt;=$E$54-_xlfn.SEQUENCE($E$54)+1)
            )
         ),
         0
      )
   )
)</f>
        <v>0</v>
      </c>
      <c r="AF193" s="151" cm="1">
        <f t="array" ref="AF193">IF(AF$163&gt;$E$54,
   0,
   IF($E$65=Database!$B$607,
      IF($E$56=0,
         0,
         SUMPRODUCT(
            INDEX($169:$169,COLUMN($G$169)+_xlfn.SEQUENCE($E$54)-1)
            *$E$56
            *((1+$E$56)^($E$54-_xlfn.SEQUENCE($E$54)+1)
              -(1+$E$56)^(AF$163-_xlfn.SEQUENCE($E$54)))
            /((1+$E$56)^($E$54-_xlfn.SEQUENCE($E$54)+1)-1)
            *(AF$163-_xlfn.SEQUENCE($E$54)+1&gt;=1)
            *(AF$163-_xlfn.SEQUENCE($E$54)+1&lt;=$E$54-_xlfn.SEQUENCE($E$54)+1)
         )
      ),
      IF($E$65=Database!$B$608,
         IF($E$55=0,
            0,
            SUMPRODUCT(
               INDEX($169:$169,COLUMN($G$169)+_xlfn.SEQUENCE($E$54)-1)
               *$E$55
               *((1+$E$55)^($E$54-_xlfn.SEQUENCE($E$54)+1)
                 -(1+$E$55)^(AF$163-_xlfn.SEQUENCE($E$54)))
               /((1+$E$55)^($E$54-_xlfn.SEQUENCE($E$54)+1)-1)
               *(AF$163-_xlfn.SEQUENCE($E$54)+1&gt;=1)
               *(AF$163-_xlfn.SEQUENCE($E$54)+1&lt;=$E$54-_xlfn.SEQUENCE($E$54)+1)
            )
         ),
         0
      )
   )
)</f>
        <v>0</v>
      </c>
      <c r="AG193" s="151" cm="1">
        <f t="array" ref="AG193">IF(AG$163&gt;$E$54,
   0,
   IF($E$65=Database!$B$607,
      IF($E$56=0,
         0,
         SUMPRODUCT(
            INDEX($169:$169,COLUMN($G$169)+_xlfn.SEQUENCE($E$54)-1)
            *$E$56
            *((1+$E$56)^($E$54-_xlfn.SEQUENCE($E$54)+1)
              -(1+$E$56)^(AG$163-_xlfn.SEQUENCE($E$54)))
            /((1+$E$56)^($E$54-_xlfn.SEQUENCE($E$54)+1)-1)
            *(AG$163-_xlfn.SEQUENCE($E$54)+1&gt;=1)
            *(AG$163-_xlfn.SEQUENCE($E$54)+1&lt;=$E$54-_xlfn.SEQUENCE($E$54)+1)
         )
      ),
      IF($E$65=Database!$B$608,
         IF($E$55=0,
            0,
            SUMPRODUCT(
               INDEX($169:$169,COLUMN($G$169)+_xlfn.SEQUENCE($E$54)-1)
               *$E$55
               *((1+$E$55)^($E$54-_xlfn.SEQUENCE($E$54)+1)
                 -(1+$E$55)^(AG$163-_xlfn.SEQUENCE($E$54)))
               /((1+$E$55)^($E$54-_xlfn.SEQUENCE($E$54)+1)-1)
               *(AG$163-_xlfn.SEQUENCE($E$54)+1&gt;=1)
               *(AG$163-_xlfn.SEQUENCE($E$54)+1&lt;=$E$54-_xlfn.SEQUENCE($E$54)+1)
            )
         ),
         0
      )
   )
)</f>
        <v>0</v>
      </c>
      <c r="AH193" s="151" cm="1">
        <f t="array" ref="AH193">IF(AH$163&gt;$E$54,
   0,
   IF($E$65=Database!$B$607,
      IF($E$56=0,
         0,
         SUMPRODUCT(
            INDEX($169:$169,COLUMN($G$169)+_xlfn.SEQUENCE($E$54)-1)
            *$E$56
            *((1+$E$56)^($E$54-_xlfn.SEQUENCE($E$54)+1)
              -(1+$E$56)^(AH$163-_xlfn.SEQUENCE($E$54)))
            /((1+$E$56)^($E$54-_xlfn.SEQUENCE($E$54)+1)-1)
            *(AH$163-_xlfn.SEQUENCE($E$54)+1&gt;=1)
            *(AH$163-_xlfn.SEQUENCE($E$54)+1&lt;=$E$54-_xlfn.SEQUENCE($E$54)+1)
         )
      ),
      IF($E$65=Database!$B$608,
         IF($E$55=0,
            0,
            SUMPRODUCT(
               INDEX($169:$169,COLUMN($G$169)+_xlfn.SEQUENCE($E$54)-1)
               *$E$55
               *((1+$E$55)^($E$54-_xlfn.SEQUENCE($E$54)+1)
                 -(1+$E$55)^(AH$163-_xlfn.SEQUENCE($E$54)))
               /((1+$E$55)^($E$54-_xlfn.SEQUENCE($E$54)+1)-1)
               *(AH$163-_xlfn.SEQUENCE($E$54)+1&gt;=1)
               *(AH$163-_xlfn.SEQUENCE($E$54)+1&lt;=$E$54-_xlfn.SEQUENCE($E$54)+1)
            )
         ),
         0
      )
   )
)</f>
        <v>0</v>
      </c>
      <c r="AI193" s="151" cm="1">
        <f t="array" ref="AI193">IF(AI$163&gt;$E$54,
   0,
   IF($E$65=Database!$B$607,
      IF($E$56=0,
         0,
         SUMPRODUCT(
            INDEX($169:$169,COLUMN($G$169)+_xlfn.SEQUENCE($E$54)-1)
            *$E$56
            *((1+$E$56)^($E$54-_xlfn.SEQUENCE($E$54)+1)
              -(1+$E$56)^(AI$163-_xlfn.SEQUENCE($E$54)))
            /((1+$E$56)^($E$54-_xlfn.SEQUENCE($E$54)+1)-1)
            *(AI$163-_xlfn.SEQUENCE($E$54)+1&gt;=1)
            *(AI$163-_xlfn.SEQUENCE($E$54)+1&lt;=$E$54-_xlfn.SEQUENCE($E$54)+1)
         )
      ),
      IF($E$65=Database!$B$608,
         IF($E$55=0,
            0,
            SUMPRODUCT(
               INDEX($169:$169,COLUMN($G$169)+_xlfn.SEQUENCE($E$54)-1)
               *$E$55
               *((1+$E$55)^($E$54-_xlfn.SEQUENCE($E$54)+1)
                 -(1+$E$55)^(AI$163-_xlfn.SEQUENCE($E$54)))
               /((1+$E$55)^($E$54-_xlfn.SEQUENCE($E$54)+1)-1)
               *(AI$163-_xlfn.SEQUENCE($E$54)+1&gt;=1)
               *(AI$163-_xlfn.SEQUENCE($E$54)+1&lt;=$E$54-_xlfn.SEQUENCE($E$54)+1)
            )
         ),
         0
      )
   )
)</f>
        <v>0</v>
      </c>
      <c r="AJ193" s="151" cm="1">
        <f t="array" ref="AJ193">IF(AJ$163&gt;$E$54,
   0,
   IF($E$65=Database!$B$607,
      IF($E$56=0,
         0,
         SUMPRODUCT(
            INDEX($169:$169,COLUMN($G$169)+_xlfn.SEQUENCE($E$54)-1)
            *$E$56
            *((1+$E$56)^($E$54-_xlfn.SEQUENCE($E$54)+1)
              -(1+$E$56)^(AJ$163-_xlfn.SEQUENCE($E$54)))
            /((1+$E$56)^($E$54-_xlfn.SEQUENCE($E$54)+1)-1)
            *(AJ$163-_xlfn.SEQUENCE($E$54)+1&gt;=1)
            *(AJ$163-_xlfn.SEQUENCE($E$54)+1&lt;=$E$54-_xlfn.SEQUENCE($E$54)+1)
         )
      ),
      IF($E$65=Database!$B$608,
         IF($E$55=0,
            0,
            SUMPRODUCT(
               INDEX($169:$169,COLUMN($G$169)+_xlfn.SEQUENCE($E$54)-1)
               *$E$55
               *((1+$E$55)^($E$54-_xlfn.SEQUENCE($E$54)+1)
                 -(1+$E$55)^(AJ$163-_xlfn.SEQUENCE($E$54)))
               /((1+$E$55)^($E$54-_xlfn.SEQUENCE($E$54)+1)-1)
               *(AJ$163-_xlfn.SEQUENCE($E$54)+1&gt;=1)
               *(AJ$163-_xlfn.SEQUENCE($E$54)+1&lt;=$E$54-_xlfn.SEQUENCE($E$54)+1)
            )
         ),
         0
      )
   )
)</f>
        <v>0</v>
      </c>
      <c r="AK193" s="151" cm="1">
        <f t="array" ref="AK193">IF(AK$163&gt;$E$54,
   0,
   IF($E$65=Database!$B$607,
      IF($E$56=0,
         0,
         SUMPRODUCT(
            INDEX($169:$169,COLUMN($G$169)+_xlfn.SEQUENCE($E$54)-1)
            *$E$56
            *((1+$E$56)^($E$54-_xlfn.SEQUENCE($E$54)+1)
              -(1+$E$56)^(AK$163-_xlfn.SEQUENCE($E$54)))
            /((1+$E$56)^($E$54-_xlfn.SEQUENCE($E$54)+1)-1)
            *(AK$163-_xlfn.SEQUENCE($E$54)+1&gt;=1)
            *(AK$163-_xlfn.SEQUENCE($E$54)+1&lt;=$E$54-_xlfn.SEQUENCE($E$54)+1)
         )
      ),
      IF($E$65=Database!$B$608,
         IF($E$55=0,
            0,
            SUMPRODUCT(
               INDEX($169:$169,COLUMN($G$169)+_xlfn.SEQUENCE($E$54)-1)
               *$E$55
               *((1+$E$55)^($E$54-_xlfn.SEQUENCE($E$54)+1)
                 -(1+$E$55)^(AK$163-_xlfn.SEQUENCE($E$54)))
               /((1+$E$55)^($E$54-_xlfn.SEQUENCE($E$54)+1)-1)
               *(AK$163-_xlfn.SEQUENCE($E$54)+1&gt;=1)
               *(AK$163-_xlfn.SEQUENCE($E$54)+1&lt;=$E$54-_xlfn.SEQUENCE($E$54)+1)
            )
         ),
         0
      )
   )
)</f>
        <v>0</v>
      </c>
      <c r="AL193" s="151" cm="1">
        <f t="array" ref="AL193">IF(AL$163&gt;$E$54,
   0,
   IF($E$65=Database!$B$607,
      IF($E$56=0,
         0,
         SUMPRODUCT(
            INDEX($169:$169,COLUMN($G$169)+_xlfn.SEQUENCE($E$54)-1)
            *$E$56
            *((1+$E$56)^($E$54-_xlfn.SEQUENCE($E$54)+1)
              -(1+$E$56)^(AL$163-_xlfn.SEQUENCE($E$54)))
            /((1+$E$56)^($E$54-_xlfn.SEQUENCE($E$54)+1)-1)
            *(AL$163-_xlfn.SEQUENCE($E$54)+1&gt;=1)
            *(AL$163-_xlfn.SEQUENCE($E$54)+1&lt;=$E$54-_xlfn.SEQUENCE($E$54)+1)
         )
      ),
      IF($E$65=Database!$B$608,
         IF($E$55=0,
            0,
            SUMPRODUCT(
               INDEX($169:$169,COLUMN($G$169)+_xlfn.SEQUENCE($E$54)-1)
               *$E$55
               *((1+$E$55)^($E$54-_xlfn.SEQUENCE($E$54)+1)
                 -(1+$E$55)^(AL$163-_xlfn.SEQUENCE($E$54)))
               /((1+$E$55)^($E$54-_xlfn.SEQUENCE($E$54)+1)-1)
               *(AL$163-_xlfn.SEQUENCE($E$54)+1&gt;=1)
               *(AL$163-_xlfn.SEQUENCE($E$54)+1&lt;=$E$54-_xlfn.SEQUENCE($E$54)+1)
            )
         ),
         0
      )
   )
)</f>
        <v>0</v>
      </c>
      <c r="AM193" s="151" cm="1">
        <f t="array" ref="AM193">IF(AM$163&gt;$E$54,
   0,
   IF($E$65=Database!$B$607,
      IF($E$56=0,
         0,
         SUMPRODUCT(
            INDEX($169:$169,COLUMN($G$169)+_xlfn.SEQUENCE($E$54)-1)
            *$E$56
            *((1+$E$56)^($E$54-_xlfn.SEQUENCE($E$54)+1)
              -(1+$E$56)^(AM$163-_xlfn.SEQUENCE($E$54)))
            /((1+$E$56)^($E$54-_xlfn.SEQUENCE($E$54)+1)-1)
            *(AM$163-_xlfn.SEQUENCE($E$54)+1&gt;=1)
            *(AM$163-_xlfn.SEQUENCE($E$54)+1&lt;=$E$54-_xlfn.SEQUENCE($E$54)+1)
         )
      ),
      IF($E$65=Database!$B$608,
         IF($E$55=0,
            0,
            SUMPRODUCT(
               INDEX($169:$169,COLUMN($G$169)+_xlfn.SEQUENCE($E$54)-1)
               *$E$55
               *((1+$E$55)^($E$54-_xlfn.SEQUENCE($E$54)+1)
                 -(1+$E$55)^(AM$163-_xlfn.SEQUENCE($E$54)))
               /((1+$E$55)^($E$54-_xlfn.SEQUENCE($E$54)+1)-1)
               *(AM$163-_xlfn.SEQUENCE($E$54)+1&gt;=1)
               *(AM$163-_xlfn.SEQUENCE($E$54)+1&lt;=$E$54-_xlfn.SEQUENCE($E$54)+1)
            )
         ),
         0
      )
   )
)</f>
        <v>0</v>
      </c>
      <c r="AN193" s="151" cm="1">
        <f t="array" ref="AN193">IF(AN$163&gt;$E$54,
   0,
   IF($E$65=Database!$B$607,
      IF($E$56=0,
         0,
         SUMPRODUCT(
            INDEX($169:$169,COLUMN($G$169)+_xlfn.SEQUENCE($E$54)-1)
            *$E$56
            *((1+$E$56)^($E$54-_xlfn.SEQUENCE($E$54)+1)
              -(1+$E$56)^(AN$163-_xlfn.SEQUENCE($E$54)))
            /((1+$E$56)^($E$54-_xlfn.SEQUENCE($E$54)+1)-1)
            *(AN$163-_xlfn.SEQUENCE($E$54)+1&gt;=1)
            *(AN$163-_xlfn.SEQUENCE($E$54)+1&lt;=$E$54-_xlfn.SEQUENCE($E$54)+1)
         )
      ),
      IF($E$65=Database!$B$608,
         IF($E$55=0,
            0,
            SUMPRODUCT(
               INDEX($169:$169,COLUMN($G$169)+_xlfn.SEQUENCE($E$54)-1)
               *$E$55
               *((1+$E$55)^($E$54-_xlfn.SEQUENCE($E$54)+1)
                 -(1+$E$55)^(AN$163-_xlfn.SEQUENCE($E$54)))
               /((1+$E$55)^($E$54-_xlfn.SEQUENCE($E$54)+1)-1)
               *(AN$163-_xlfn.SEQUENCE($E$54)+1&gt;=1)
               *(AN$163-_xlfn.SEQUENCE($E$54)+1&lt;=$E$54-_xlfn.SEQUENCE($E$54)+1)
            )
         ),
         0
      )
   )
)</f>
        <v>0</v>
      </c>
      <c r="AO193" s="151" cm="1">
        <f t="array" ref="AO193">IF(AO$163&gt;$E$54,
   0,
   IF($E$65=Database!$B$607,
      IF($E$56=0,
         0,
         SUMPRODUCT(
            INDEX($169:$169,COLUMN($G$169)+_xlfn.SEQUENCE($E$54)-1)
            *$E$56
            *((1+$E$56)^($E$54-_xlfn.SEQUENCE($E$54)+1)
              -(1+$E$56)^(AO$163-_xlfn.SEQUENCE($E$54)))
            /((1+$E$56)^($E$54-_xlfn.SEQUENCE($E$54)+1)-1)
            *(AO$163-_xlfn.SEQUENCE($E$54)+1&gt;=1)
            *(AO$163-_xlfn.SEQUENCE($E$54)+1&lt;=$E$54-_xlfn.SEQUENCE($E$54)+1)
         )
      ),
      IF($E$65=Database!$B$608,
         IF($E$55=0,
            0,
            SUMPRODUCT(
               INDEX($169:$169,COLUMN($G$169)+_xlfn.SEQUENCE($E$54)-1)
               *$E$55
               *((1+$E$55)^($E$54-_xlfn.SEQUENCE($E$54)+1)
                 -(1+$E$55)^(AO$163-_xlfn.SEQUENCE($E$54)))
               /((1+$E$55)^($E$54-_xlfn.SEQUENCE($E$54)+1)-1)
               *(AO$163-_xlfn.SEQUENCE($E$54)+1&gt;=1)
               *(AO$163-_xlfn.SEQUENCE($E$54)+1&lt;=$E$54-_xlfn.SEQUENCE($E$54)+1)
            )
         ),
         0
      )
   )
)</f>
        <v>0</v>
      </c>
      <c r="AP193" s="151" cm="1">
        <f t="array" ref="AP193">IF(AP$163&gt;$E$54,
   0,
   IF($E$65=Database!$B$607,
      IF($E$56=0,
         0,
         SUMPRODUCT(
            INDEX($169:$169,COLUMN($G$169)+_xlfn.SEQUENCE($E$54)-1)
            *$E$56
            *((1+$E$56)^($E$54-_xlfn.SEQUENCE($E$54)+1)
              -(1+$E$56)^(AP$163-_xlfn.SEQUENCE($E$54)))
            /((1+$E$56)^($E$54-_xlfn.SEQUENCE($E$54)+1)-1)
            *(AP$163-_xlfn.SEQUENCE($E$54)+1&gt;=1)
            *(AP$163-_xlfn.SEQUENCE($E$54)+1&lt;=$E$54-_xlfn.SEQUENCE($E$54)+1)
         )
      ),
      IF($E$65=Database!$B$608,
         IF($E$55=0,
            0,
            SUMPRODUCT(
               INDEX($169:$169,COLUMN($G$169)+_xlfn.SEQUENCE($E$54)-1)
               *$E$55
               *((1+$E$55)^($E$54-_xlfn.SEQUENCE($E$54)+1)
                 -(1+$E$55)^(AP$163-_xlfn.SEQUENCE($E$54)))
               /((1+$E$55)^($E$54-_xlfn.SEQUENCE($E$54)+1)-1)
               *(AP$163-_xlfn.SEQUENCE($E$54)+1&gt;=1)
               *(AP$163-_xlfn.SEQUENCE($E$54)+1&lt;=$E$54-_xlfn.SEQUENCE($E$54)+1)
            )
         ),
         0
      )
   )
)</f>
        <v>0</v>
      </c>
      <c r="AQ193" s="151" cm="1">
        <f t="array" ref="AQ193">IF(AQ$163&gt;$E$54,
   0,
   IF($E$65=Database!$B$607,
      IF($E$56=0,
         0,
         SUMPRODUCT(
            INDEX($169:$169,COLUMN($G$169)+_xlfn.SEQUENCE($E$54)-1)
            *$E$56
            *((1+$E$56)^($E$54-_xlfn.SEQUENCE($E$54)+1)
              -(1+$E$56)^(AQ$163-_xlfn.SEQUENCE($E$54)))
            /((1+$E$56)^($E$54-_xlfn.SEQUENCE($E$54)+1)-1)
            *(AQ$163-_xlfn.SEQUENCE($E$54)+1&gt;=1)
            *(AQ$163-_xlfn.SEQUENCE($E$54)+1&lt;=$E$54-_xlfn.SEQUENCE($E$54)+1)
         )
      ),
      IF($E$65=Database!$B$608,
         IF($E$55=0,
            0,
            SUMPRODUCT(
               INDEX($169:$169,COLUMN($G$169)+_xlfn.SEQUENCE($E$54)-1)
               *$E$55
               *((1+$E$55)^($E$54-_xlfn.SEQUENCE($E$54)+1)
                 -(1+$E$55)^(AQ$163-_xlfn.SEQUENCE($E$54)))
               /((1+$E$55)^($E$54-_xlfn.SEQUENCE($E$54)+1)-1)
               *(AQ$163-_xlfn.SEQUENCE($E$54)+1&gt;=1)
               *(AQ$163-_xlfn.SEQUENCE($E$54)+1&lt;=$E$54-_xlfn.SEQUENCE($E$54)+1)
            )
         ),
         0
      )
   )
)</f>
        <v>0</v>
      </c>
      <c r="AR193" s="151" cm="1">
        <f t="array" ref="AR193">IF(AR$163&gt;$E$54,
   0,
   IF($E$65=Database!$B$607,
      IF($E$56=0,
         0,
         SUMPRODUCT(
            INDEX($169:$169,COLUMN($G$169)+_xlfn.SEQUENCE($E$54)-1)
            *$E$56
            *((1+$E$56)^($E$54-_xlfn.SEQUENCE($E$54)+1)
              -(1+$E$56)^(AR$163-_xlfn.SEQUENCE($E$54)))
            /((1+$E$56)^($E$54-_xlfn.SEQUENCE($E$54)+1)-1)
            *(AR$163-_xlfn.SEQUENCE($E$54)+1&gt;=1)
            *(AR$163-_xlfn.SEQUENCE($E$54)+1&lt;=$E$54-_xlfn.SEQUENCE($E$54)+1)
         )
      ),
      IF($E$65=Database!$B$608,
         IF($E$55=0,
            0,
            SUMPRODUCT(
               INDEX($169:$169,COLUMN($G$169)+_xlfn.SEQUENCE($E$54)-1)
               *$E$55
               *((1+$E$55)^($E$54-_xlfn.SEQUENCE($E$54)+1)
                 -(1+$E$55)^(AR$163-_xlfn.SEQUENCE($E$54)))
               /((1+$E$55)^($E$54-_xlfn.SEQUENCE($E$54)+1)-1)
               *(AR$163-_xlfn.SEQUENCE($E$54)+1&gt;=1)
               *(AR$163-_xlfn.SEQUENCE($E$54)+1&lt;=$E$54-_xlfn.SEQUENCE($E$54)+1)
            )
         ),
         0
      )
   )
)</f>
        <v>0</v>
      </c>
      <c r="AS193" s="151" cm="1">
        <f t="array" ref="AS193">IF(AS$163&gt;$E$54,
   0,
   IF($E$65=Database!$B$607,
      IF($E$56=0,
         0,
         SUMPRODUCT(
            INDEX($169:$169,COLUMN($G$169)+_xlfn.SEQUENCE($E$54)-1)
            *$E$56
            *((1+$E$56)^($E$54-_xlfn.SEQUENCE($E$54)+1)
              -(1+$E$56)^(AS$163-_xlfn.SEQUENCE($E$54)))
            /((1+$E$56)^($E$54-_xlfn.SEQUENCE($E$54)+1)-1)
            *(AS$163-_xlfn.SEQUENCE($E$54)+1&gt;=1)
            *(AS$163-_xlfn.SEQUENCE($E$54)+1&lt;=$E$54-_xlfn.SEQUENCE($E$54)+1)
         )
      ),
      IF($E$65=Database!$B$608,
         IF($E$55=0,
            0,
            SUMPRODUCT(
               INDEX($169:$169,COLUMN($G$169)+_xlfn.SEQUENCE($E$54)-1)
               *$E$55
               *((1+$E$55)^($E$54-_xlfn.SEQUENCE($E$54)+1)
                 -(1+$E$55)^(AS$163-_xlfn.SEQUENCE($E$54)))
               /((1+$E$55)^($E$54-_xlfn.SEQUENCE($E$54)+1)-1)
               *(AS$163-_xlfn.SEQUENCE($E$54)+1&gt;=1)
               *(AS$163-_xlfn.SEQUENCE($E$54)+1&lt;=$E$54-_xlfn.SEQUENCE($E$54)+1)
            )
         ),
         0
      )
   )
)</f>
        <v>0</v>
      </c>
      <c r="AT193" s="151" cm="1">
        <f t="array" ref="AT193">IF(AT$163&gt;$E$54,
   0,
   IF($E$65=Database!$B$607,
      IF($E$56=0,
         0,
         SUMPRODUCT(
            INDEX($169:$169,COLUMN($G$169)+_xlfn.SEQUENCE($E$54)-1)
            *$E$56
            *((1+$E$56)^($E$54-_xlfn.SEQUENCE($E$54)+1)
              -(1+$E$56)^(AT$163-_xlfn.SEQUENCE($E$54)))
            /((1+$E$56)^($E$54-_xlfn.SEQUENCE($E$54)+1)-1)
            *(AT$163-_xlfn.SEQUENCE($E$54)+1&gt;=1)
            *(AT$163-_xlfn.SEQUENCE($E$54)+1&lt;=$E$54-_xlfn.SEQUENCE($E$54)+1)
         )
      ),
      IF($E$65=Database!$B$608,
         IF($E$55=0,
            0,
            SUMPRODUCT(
               INDEX($169:$169,COLUMN($G$169)+_xlfn.SEQUENCE($E$54)-1)
               *$E$55
               *((1+$E$55)^($E$54-_xlfn.SEQUENCE($E$54)+1)
                 -(1+$E$55)^(AT$163-_xlfn.SEQUENCE($E$54)))
               /((1+$E$55)^($E$54-_xlfn.SEQUENCE($E$54)+1)-1)
               *(AT$163-_xlfn.SEQUENCE($E$54)+1&gt;=1)
               *(AT$163-_xlfn.SEQUENCE($E$54)+1&lt;=$E$54-_xlfn.SEQUENCE($E$54)+1)
            )
         ),
         0
      )
   )
)</f>
        <v>0</v>
      </c>
      <c r="AU193" s="151" cm="1">
        <f t="array" ref="AU193">IF(AU$163&gt;$E$54,
   0,
   IF($E$65=Database!$B$607,
      IF($E$56=0,
         0,
         SUMPRODUCT(
            INDEX($169:$169,COLUMN($G$169)+_xlfn.SEQUENCE($E$54)-1)
            *$E$56
            *((1+$E$56)^($E$54-_xlfn.SEQUENCE($E$54)+1)
              -(1+$E$56)^(AU$163-_xlfn.SEQUENCE($E$54)))
            /((1+$E$56)^($E$54-_xlfn.SEQUENCE($E$54)+1)-1)
            *(AU$163-_xlfn.SEQUENCE($E$54)+1&gt;=1)
            *(AU$163-_xlfn.SEQUENCE($E$54)+1&lt;=$E$54-_xlfn.SEQUENCE($E$54)+1)
         )
      ),
      IF($E$65=Database!$B$608,
         IF($E$55=0,
            0,
            SUMPRODUCT(
               INDEX($169:$169,COLUMN($G$169)+_xlfn.SEQUENCE($E$54)-1)
               *$E$55
               *((1+$E$55)^($E$54-_xlfn.SEQUENCE($E$54)+1)
                 -(1+$E$55)^(AU$163-_xlfn.SEQUENCE($E$54)))
               /((1+$E$55)^($E$54-_xlfn.SEQUENCE($E$54)+1)-1)
               *(AU$163-_xlfn.SEQUENCE($E$54)+1&gt;=1)
               *(AU$163-_xlfn.SEQUENCE($E$54)+1&lt;=$E$54-_xlfn.SEQUENCE($E$54)+1)
            )
         ),
         0
      )
   )
)</f>
        <v>0</v>
      </c>
      <c r="AV193" s="151" cm="1">
        <f t="array" ref="AV193">IF(AV$163&gt;$E$54,
   0,
   IF($E$65=Database!$B$607,
      IF($E$56=0,
         0,
         SUMPRODUCT(
            INDEX($169:$169,COLUMN($G$169)+_xlfn.SEQUENCE($E$54)-1)
            *$E$56
            *((1+$E$56)^($E$54-_xlfn.SEQUENCE($E$54)+1)
              -(1+$E$56)^(AV$163-_xlfn.SEQUENCE($E$54)))
            /((1+$E$56)^($E$54-_xlfn.SEQUENCE($E$54)+1)-1)
            *(AV$163-_xlfn.SEQUENCE($E$54)+1&gt;=1)
            *(AV$163-_xlfn.SEQUENCE($E$54)+1&lt;=$E$54-_xlfn.SEQUENCE($E$54)+1)
         )
      ),
      IF($E$65=Database!$B$608,
         IF($E$55=0,
            0,
            SUMPRODUCT(
               INDEX($169:$169,COLUMN($G$169)+_xlfn.SEQUENCE($E$54)-1)
               *$E$55
               *((1+$E$55)^($E$54-_xlfn.SEQUENCE($E$54)+1)
                 -(1+$E$55)^(AV$163-_xlfn.SEQUENCE($E$54)))
               /((1+$E$55)^($E$54-_xlfn.SEQUENCE($E$54)+1)-1)
               *(AV$163-_xlfn.SEQUENCE($E$54)+1&gt;=1)
               *(AV$163-_xlfn.SEQUENCE($E$54)+1&lt;=$E$54-_xlfn.SEQUENCE($E$54)+1)
            )
         ),
         0
      )
   )
)</f>
        <v>0</v>
      </c>
      <c r="AW193" s="151" cm="1">
        <f t="array" ref="AW193">IF(AW$163&gt;$E$54,
   0,
   IF($E$65=Database!$B$607,
      IF($E$56=0,
         0,
         SUMPRODUCT(
            INDEX($169:$169,COLUMN($G$169)+_xlfn.SEQUENCE($E$54)-1)
            *$E$56
            *((1+$E$56)^($E$54-_xlfn.SEQUENCE($E$54)+1)
              -(1+$E$56)^(AW$163-_xlfn.SEQUENCE($E$54)))
            /((1+$E$56)^($E$54-_xlfn.SEQUENCE($E$54)+1)-1)
            *(AW$163-_xlfn.SEQUENCE($E$54)+1&gt;=1)
            *(AW$163-_xlfn.SEQUENCE($E$54)+1&lt;=$E$54-_xlfn.SEQUENCE($E$54)+1)
         )
      ),
      IF($E$65=Database!$B$608,
         IF($E$55=0,
            0,
            SUMPRODUCT(
               INDEX($169:$169,COLUMN($G$169)+_xlfn.SEQUENCE($E$54)-1)
               *$E$55
               *((1+$E$55)^($E$54-_xlfn.SEQUENCE($E$54)+1)
                 -(1+$E$55)^(AW$163-_xlfn.SEQUENCE($E$54)))
               /((1+$E$55)^($E$54-_xlfn.SEQUENCE($E$54)+1)-1)
               *(AW$163-_xlfn.SEQUENCE($E$54)+1&gt;=1)
               *(AW$163-_xlfn.SEQUENCE($E$54)+1&lt;=$E$54-_xlfn.SEQUENCE($E$54)+1)
            )
         ),
         0
      )
   )
)</f>
        <v>0</v>
      </c>
      <c r="AX193" s="151" cm="1">
        <f t="array" ref="AX193">IF(AX$163&gt;$E$54,
   0,
   IF($E$65=Database!$B$607,
      IF($E$56=0,
         0,
         SUMPRODUCT(
            INDEX($169:$169,COLUMN($G$169)+_xlfn.SEQUENCE($E$54)-1)
            *$E$56
            *((1+$E$56)^($E$54-_xlfn.SEQUENCE($E$54)+1)
              -(1+$E$56)^(AX$163-_xlfn.SEQUENCE($E$54)))
            /((1+$E$56)^($E$54-_xlfn.SEQUENCE($E$54)+1)-1)
            *(AX$163-_xlfn.SEQUENCE($E$54)+1&gt;=1)
            *(AX$163-_xlfn.SEQUENCE($E$54)+1&lt;=$E$54-_xlfn.SEQUENCE($E$54)+1)
         )
      ),
      IF($E$65=Database!$B$608,
         IF($E$55=0,
            0,
            SUMPRODUCT(
               INDEX($169:$169,COLUMN($G$169)+_xlfn.SEQUENCE($E$54)-1)
               *$E$55
               *((1+$E$55)^($E$54-_xlfn.SEQUENCE($E$54)+1)
                 -(1+$E$55)^(AX$163-_xlfn.SEQUENCE($E$54)))
               /((1+$E$55)^($E$54-_xlfn.SEQUENCE($E$54)+1)-1)
               *(AX$163-_xlfn.SEQUENCE($E$54)+1&gt;=1)
               *(AX$163-_xlfn.SEQUENCE($E$54)+1&lt;=$E$54-_xlfn.SEQUENCE($E$54)+1)
            )
         ),
         0
      )
   )
)</f>
        <v>0</v>
      </c>
      <c r="AY193" s="151" cm="1">
        <f t="array" ref="AY193">IF(AY$163&gt;$E$54,
   0,
   IF($E$65=Database!$B$607,
      IF($E$56=0,
         0,
         SUMPRODUCT(
            INDEX($169:$169,COLUMN($G$169)+_xlfn.SEQUENCE($E$54)-1)
            *$E$56
            *((1+$E$56)^($E$54-_xlfn.SEQUENCE($E$54)+1)
              -(1+$E$56)^(AY$163-_xlfn.SEQUENCE($E$54)))
            /((1+$E$56)^($E$54-_xlfn.SEQUENCE($E$54)+1)-1)
            *(AY$163-_xlfn.SEQUENCE($E$54)+1&gt;=1)
            *(AY$163-_xlfn.SEQUENCE($E$54)+1&lt;=$E$54-_xlfn.SEQUENCE($E$54)+1)
         )
      ),
      IF($E$65=Database!$B$608,
         IF($E$55=0,
            0,
            SUMPRODUCT(
               INDEX($169:$169,COLUMN($G$169)+_xlfn.SEQUENCE($E$54)-1)
               *$E$55
               *((1+$E$55)^($E$54-_xlfn.SEQUENCE($E$54)+1)
                 -(1+$E$55)^(AY$163-_xlfn.SEQUENCE($E$54)))
               /((1+$E$55)^($E$54-_xlfn.SEQUENCE($E$54)+1)-1)
               *(AY$163-_xlfn.SEQUENCE($E$54)+1&gt;=1)
               *(AY$163-_xlfn.SEQUENCE($E$54)+1&lt;=$E$54-_xlfn.SEQUENCE($E$54)+1)
            )
         ),
         0
      )
   )
)</f>
        <v>0</v>
      </c>
      <c r="AZ193" s="151" cm="1">
        <f t="array" ref="AZ193">IF(AZ$163&gt;$E$54,
   0,
   IF($E$65=Database!$B$607,
      IF($E$56=0,
         0,
         SUMPRODUCT(
            INDEX($169:$169,COLUMN($G$169)+_xlfn.SEQUENCE($E$54)-1)
            *$E$56
            *((1+$E$56)^($E$54-_xlfn.SEQUENCE($E$54)+1)
              -(1+$E$56)^(AZ$163-_xlfn.SEQUENCE($E$54)))
            /((1+$E$56)^($E$54-_xlfn.SEQUENCE($E$54)+1)-1)
            *(AZ$163-_xlfn.SEQUENCE($E$54)+1&gt;=1)
            *(AZ$163-_xlfn.SEQUENCE($E$54)+1&lt;=$E$54-_xlfn.SEQUENCE($E$54)+1)
         )
      ),
      IF($E$65=Database!$B$608,
         IF($E$55=0,
            0,
            SUMPRODUCT(
               INDEX($169:$169,COLUMN($G$169)+_xlfn.SEQUENCE($E$54)-1)
               *$E$55
               *((1+$E$55)^($E$54-_xlfn.SEQUENCE($E$54)+1)
                 -(1+$E$55)^(AZ$163-_xlfn.SEQUENCE($E$54)))
               /((1+$E$55)^($E$54-_xlfn.SEQUENCE($E$54)+1)-1)
               *(AZ$163-_xlfn.SEQUENCE($E$54)+1&gt;=1)
               *(AZ$163-_xlfn.SEQUENCE($E$54)+1&lt;=$E$54-_xlfn.SEQUENCE($E$54)+1)
            )
         ),
         0
      )
   )
)</f>
        <v>0</v>
      </c>
      <c r="BA193" s="151" cm="1">
        <f t="array" ref="BA193">IF(BA$163&gt;$E$54,
   0,
   IF($E$65=Database!$B$607,
      IF($E$56=0,
         0,
         SUMPRODUCT(
            INDEX($169:$169,COLUMN($G$169)+_xlfn.SEQUENCE($E$54)-1)
            *$E$56
            *((1+$E$56)^($E$54-_xlfn.SEQUENCE($E$54)+1)
              -(1+$E$56)^(BA$163-_xlfn.SEQUENCE($E$54)))
            /((1+$E$56)^($E$54-_xlfn.SEQUENCE($E$54)+1)-1)
            *(BA$163-_xlfn.SEQUENCE($E$54)+1&gt;=1)
            *(BA$163-_xlfn.SEQUENCE($E$54)+1&lt;=$E$54-_xlfn.SEQUENCE($E$54)+1)
         )
      ),
      IF($E$65=Database!$B$608,
         IF($E$55=0,
            0,
            SUMPRODUCT(
               INDEX($169:$169,COLUMN($G$169)+_xlfn.SEQUENCE($E$54)-1)
               *$E$55
               *((1+$E$55)^($E$54-_xlfn.SEQUENCE($E$54)+1)
                 -(1+$E$55)^(BA$163-_xlfn.SEQUENCE($E$54)))
               /((1+$E$55)^($E$54-_xlfn.SEQUENCE($E$54)+1)-1)
               *(BA$163-_xlfn.SEQUENCE($E$54)+1&gt;=1)
               *(BA$163-_xlfn.SEQUENCE($E$54)+1&lt;=$E$54-_xlfn.SEQUENCE($E$54)+1)
            )
         ),
         0
      )
   )
)</f>
        <v>0</v>
      </c>
      <c r="BB193" s="151" cm="1">
        <f t="array" ref="BB193">IF(BB$163&gt;$E$54,
   0,
   IF($E$65=Database!$B$607,
      IF($E$56=0,
         0,
         SUMPRODUCT(
            INDEX($169:$169,COLUMN($G$169)+_xlfn.SEQUENCE($E$54)-1)
            *$E$56
            *((1+$E$56)^($E$54-_xlfn.SEQUENCE($E$54)+1)
              -(1+$E$56)^(BB$163-_xlfn.SEQUENCE($E$54)))
            /((1+$E$56)^($E$54-_xlfn.SEQUENCE($E$54)+1)-1)
            *(BB$163-_xlfn.SEQUENCE($E$54)+1&gt;=1)
            *(BB$163-_xlfn.SEQUENCE($E$54)+1&lt;=$E$54-_xlfn.SEQUENCE($E$54)+1)
         )
      ),
      IF($E$65=Database!$B$608,
         IF($E$55=0,
            0,
            SUMPRODUCT(
               INDEX($169:$169,COLUMN($G$169)+_xlfn.SEQUENCE($E$54)-1)
               *$E$55
               *((1+$E$55)^($E$54-_xlfn.SEQUENCE($E$54)+1)
                 -(1+$E$55)^(BB$163-_xlfn.SEQUENCE($E$54)))
               /((1+$E$55)^($E$54-_xlfn.SEQUENCE($E$54)+1)-1)
               *(BB$163-_xlfn.SEQUENCE($E$54)+1&gt;=1)
               *(BB$163-_xlfn.SEQUENCE($E$54)+1&lt;=$E$54-_xlfn.SEQUENCE($E$54)+1)
            )
         ),
         0
      )
   )
)</f>
        <v>0</v>
      </c>
      <c r="BC193" s="151" cm="1">
        <f t="array" ref="BC193">IF(BC$163&gt;$E$54,
   0,
   IF($E$65=Database!$B$607,
      IF($E$56=0,
         0,
         SUMPRODUCT(
            INDEX($169:$169,COLUMN($G$169)+_xlfn.SEQUENCE($E$54)-1)
            *$E$56
            *((1+$E$56)^($E$54-_xlfn.SEQUENCE($E$54)+1)
              -(1+$E$56)^(BC$163-_xlfn.SEQUENCE($E$54)))
            /((1+$E$56)^($E$54-_xlfn.SEQUENCE($E$54)+1)-1)
            *(BC$163-_xlfn.SEQUENCE($E$54)+1&gt;=1)
            *(BC$163-_xlfn.SEQUENCE($E$54)+1&lt;=$E$54-_xlfn.SEQUENCE($E$54)+1)
         )
      ),
      IF($E$65=Database!$B$608,
         IF($E$55=0,
            0,
            SUMPRODUCT(
               INDEX($169:$169,COLUMN($G$169)+_xlfn.SEQUENCE($E$54)-1)
               *$E$55
               *((1+$E$55)^($E$54-_xlfn.SEQUENCE($E$54)+1)
                 -(1+$E$55)^(BC$163-_xlfn.SEQUENCE($E$54)))
               /((1+$E$55)^($E$54-_xlfn.SEQUENCE($E$54)+1)-1)
               *(BC$163-_xlfn.SEQUENCE($E$54)+1&gt;=1)
               *(BC$163-_xlfn.SEQUENCE($E$54)+1&lt;=$E$54-_xlfn.SEQUENCE($E$54)+1)
            )
         ),
         0
      )
   )
)</f>
        <v>0</v>
      </c>
      <c r="BD193" s="151" cm="1">
        <f t="array" ref="BD193">IF(BD$163&gt;$E$54,
   0,
   IF($E$65=Database!$B$607,
      IF($E$56=0,
         0,
         SUMPRODUCT(
            INDEX($169:$169,COLUMN($G$169)+_xlfn.SEQUENCE($E$54)-1)
            *$E$56
            *((1+$E$56)^($E$54-_xlfn.SEQUENCE($E$54)+1)
              -(1+$E$56)^(BD$163-_xlfn.SEQUENCE($E$54)))
            /((1+$E$56)^($E$54-_xlfn.SEQUENCE($E$54)+1)-1)
            *(BD$163-_xlfn.SEQUENCE($E$54)+1&gt;=1)
            *(BD$163-_xlfn.SEQUENCE($E$54)+1&lt;=$E$54-_xlfn.SEQUENCE($E$54)+1)
         )
      ),
      IF($E$65=Database!$B$608,
         IF($E$55=0,
            0,
            SUMPRODUCT(
               INDEX($169:$169,COLUMN($G$169)+_xlfn.SEQUENCE($E$54)-1)
               *$E$55
               *((1+$E$55)^($E$54-_xlfn.SEQUENCE($E$54)+1)
                 -(1+$E$55)^(BD$163-_xlfn.SEQUENCE($E$54)))
               /((1+$E$55)^($E$54-_xlfn.SEQUENCE($E$54)+1)-1)
               *(BD$163-_xlfn.SEQUENCE($E$54)+1&gt;=1)
               *(BD$163-_xlfn.SEQUENCE($E$54)+1&lt;=$E$54-_xlfn.SEQUENCE($E$54)+1)
            )
         ),
         0
      )
   )
)</f>
        <v>0</v>
      </c>
      <c r="BE193" s="151" cm="1">
        <f t="array" ref="BE193">IF(BE$163&gt;$E$54,
   0,
   IF($E$65=Database!$B$607,
      IF($E$56=0,
         0,
         SUMPRODUCT(
            INDEX($169:$169,COLUMN($G$169)+_xlfn.SEQUENCE($E$54)-1)
            *$E$56
            *((1+$E$56)^($E$54-_xlfn.SEQUENCE($E$54)+1)
              -(1+$E$56)^(BE$163-_xlfn.SEQUENCE($E$54)))
            /((1+$E$56)^($E$54-_xlfn.SEQUENCE($E$54)+1)-1)
            *(BE$163-_xlfn.SEQUENCE($E$54)+1&gt;=1)
            *(BE$163-_xlfn.SEQUENCE($E$54)+1&lt;=$E$54-_xlfn.SEQUENCE($E$54)+1)
         )
      ),
      IF($E$65=Database!$B$608,
         IF($E$55=0,
            0,
            SUMPRODUCT(
               INDEX($169:$169,COLUMN($G$169)+_xlfn.SEQUENCE($E$54)-1)
               *$E$55
               *((1+$E$55)^($E$54-_xlfn.SEQUENCE($E$54)+1)
                 -(1+$E$55)^(BE$163-_xlfn.SEQUENCE($E$54)))
               /((1+$E$55)^($E$54-_xlfn.SEQUENCE($E$54)+1)-1)
               *(BE$163-_xlfn.SEQUENCE($E$54)+1&gt;=1)
               *(BE$163-_xlfn.SEQUENCE($E$54)+1&lt;=$E$54-_xlfn.SEQUENCE($E$54)+1)
            )
         ),
         0
      )
   )
)</f>
        <v>0</v>
      </c>
      <c r="BF193" s="151" cm="1">
        <f t="array" ref="BF193">IF(BF$163&gt;$E$54,
   0,
   IF($E$65=Database!$B$607,
      IF($E$56=0,
         0,
         SUMPRODUCT(
            INDEX($169:$169,COLUMN($G$169)+_xlfn.SEQUENCE($E$54)-1)
            *$E$56
            *((1+$E$56)^($E$54-_xlfn.SEQUENCE($E$54)+1)
              -(1+$E$56)^(BF$163-_xlfn.SEQUENCE($E$54)))
            /((1+$E$56)^($E$54-_xlfn.SEQUENCE($E$54)+1)-1)
            *(BF$163-_xlfn.SEQUENCE($E$54)+1&gt;=1)
            *(BF$163-_xlfn.SEQUENCE($E$54)+1&lt;=$E$54-_xlfn.SEQUENCE($E$54)+1)
         )
      ),
      IF($E$65=Database!$B$608,
         IF($E$55=0,
            0,
            SUMPRODUCT(
               INDEX($169:$169,COLUMN($G$169)+_xlfn.SEQUENCE($E$54)-1)
               *$E$55
               *((1+$E$55)^($E$54-_xlfn.SEQUENCE($E$54)+1)
                 -(1+$E$55)^(BF$163-_xlfn.SEQUENCE($E$54)))
               /((1+$E$55)^($E$54-_xlfn.SEQUENCE($E$54)+1)-1)
               *(BF$163-_xlfn.SEQUENCE($E$54)+1&gt;=1)
               *(BF$163-_xlfn.SEQUENCE($E$54)+1&lt;=$E$54-_xlfn.SEQUENCE($E$54)+1)
            )
         ),
         0
      )
   )
)</f>
        <v>0</v>
      </c>
      <c r="BG193" s="151" cm="1">
        <f t="array" ref="BG193">IF(BG$163&gt;$E$54,
   0,
   IF($E$65=Database!$B$607,
      IF($E$56=0,
         0,
         SUMPRODUCT(
            INDEX($169:$169,COLUMN($G$169)+_xlfn.SEQUENCE($E$54)-1)
            *$E$56
            *((1+$E$56)^($E$54-_xlfn.SEQUENCE($E$54)+1)
              -(1+$E$56)^(BG$163-_xlfn.SEQUENCE($E$54)))
            /((1+$E$56)^($E$54-_xlfn.SEQUENCE($E$54)+1)-1)
            *(BG$163-_xlfn.SEQUENCE($E$54)+1&gt;=1)
            *(BG$163-_xlfn.SEQUENCE($E$54)+1&lt;=$E$54-_xlfn.SEQUENCE($E$54)+1)
         )
      ),
      IF($E$65=Database!$B$608,
         IF($E$55=0,
            0,
            SUMPRODUCT(
               INDEX($169:$169,COLUMN($G$169)+_xlfn.SEQUENCE($E$54)-1)
               *$E$55
               *((1+$E$55)^($E$54-_xlfn.SEQUENCE($E$54)+1)
                 -(1+$E$55)^(BG$163-_xlfn.SEQUENCE($E$54)))
               /((1+$E$55)^($E$54-_xlfn.SEQUENCE($E$54)+1)-1)
               *(BG$163-_xlfn.SEQUENCE($E$54)+1&gt;=1)
               *(BG$163-_xlfn.SEQUENCE($E$54)+1&lt;=$E$54-_xlfn.SEQUENCE($E$54)+1)
            )
         ),
         0
      )
   )
)</f>
        <v>0</v>
      </c>
      <c r="BH193" s="151" cm="1">
        <f t="array" ref="BH193">IF(BH$163&gt;$E$54,
   0,
   IF($E$65=Database!$B$607,
      IF($E$56=0,
         0,
         SUMPRODUCT(
            INDEX($169:$169,COLUMN($G$169)+_xlfn.SEQUENCE($E$54)-1)
            *$E$56
            *((1+$E$56)^($E$54-_xlfn.SEQUENCE($E$54)+1)
              -(1+$E$56)^(BH$163-_xlfn.SEQUENCE($E$54)))
            /((1+$E$56)^($E$54-_xlfn.SEQUENCE($E$54)+1)-1)
            *(BH$163-_xlfn.SEQUENCE($E$54)+1&gt;=1)
            *(BH$163-_xlfn.SEQUENCE($E$54)+1&lt;=$E$54-_xlfn.SEQUENCE($E$54)+1)
         )
      ),
      IF($E$65=Database!$B$608,
         IF($E$55=0,
            0,
            SUMPRODUCT(
               INDEX($169:$169,COLUMN($G$169)+_xlfn.SEQUENCE($E$54)-1)
               *$E$55
               *((1+$E$55)^($E$54-_xlfn.SEQUENCE($E$54)+1)
                 -(1+$E$55)^(BH$163-_xlfn.SEQUENCE($E$54)))
               /((1+$E$55)^($E$54-_xlfn.SEQUENCE($E$54)+1)-1)
               *(BH$163-_xlfn.SEQUENCE($E$54)+1&gt;=1)
               *(BH$163-_xlfn.SEQUENCE($E$54)+1&lt;=$E$54-_xlfn.SEQUENCE($E$54)+1)
            )
         ),
         0
      )
   )
)</f>
        <v>0</v>
      </c>
      <c r="BI193" s="151" cm="1">
        <f t="array" ref="BI193">IF(BI$163&gt;$E$54,
   0,
   IF($E$65=Database!$B$607,
      IF($E$56=0,
         0,
         SUMPRODUCT(
            INDEX($169:$169,COLUMN($G$169)+_xlfn.SEQUENCE($E$54)-1)
            *$E$56
            *((1+$E$56)^($E$54-_xlfn.SEQUENCE($E$54)+1)
              -(1+$E$56)^(BI$163-_xlfn.SEQUENCE($E$54)))
            /((1+$E$56)^($E$54-_xlfn.SEQUENCE($E$54)+1)-1)
            *(BI$163-_xlfn.SEQUENCE($E$54)+1&gt;=1)
            *(BI$163-_xlfn.SEQUENCE($E$54)+1&lt;=$E$54-_xlfn.SEQUENCE($E$54)+1)
         )
      ),
      IF($E$65=Database!$B$608,
         IF($E$55=0,
            0,
            SUMPRODUCT(
               INDEX($169:$169,COLUMN($G$169)+_xlfn.SEQUENCE($E$54)-1)
               *$E$55
               *((1+$E$55)^($E$54-_xlfn.SEQUENCE($E$54)+1)
                 -(1+$E$55)^(BI$163-_xlfn.SEQUENCE($E$54)))
               /((1+$E$55)^($E$54-_xlfn.SEQUENCE($E$54)+1)-1)
               *(BI$163-_xlfn.SEQUENCE($E$54)+1&gt;=1)
               *(BI$163-_xlfn.SEQUENCE($E$54)+1&lt;=$E$54-_xlfn.SEQUENCE($E$54)+1)
            )
         ),
         0
      )
   )
)</f>
        <v>0</v>
      </c>
      <c r="BJ193" s="151" cm="1">
        <f t="array" ref="BJ193">IF(BJ$163&gt;$E$54,
   0,
   IF($E$65=Database!$B$607,
      IF($E$56=0,
         0,
         SUMPRODUCT(
            INDEX($169:$169,COLUMN($G$169)+_xlfn.SEQUENCE($E$54)-1)
            *$E$56
            *((1+$E$56)^($E$54-_xlfn.SEQUENCE($E$54)+1)
              -(1+$E$56)^(BJ$163-_xlfn.SEQUENCE($E$54)))
            /((1+$E$56)^($E$54-_xlfn.SEQUENCE($E$54)+1)-1)
            *(BJ$163-_xlfn.SEQUENCE($E$54)+1&gt;=1)
            *(BJ$163-_xlfn.SEQUENCE($E$54)+1&lt;=$E$54-_xlfn.SEQUENCE($E$54)+1)
         )
      ),
      IF($E$65=Database!$B$608,
         IF($E$55=0,
            0,
            SUMPRODUCT(
               INDEX($169:$169,COLUMN($G$169)+_xlfn.SEQUENCE($E$54)-1)
               *$E$55
               *((1+$E$55)^($E$54-_xlfn.SEQUENCE($E$54)+1)
                 -(1+$E$55)^(BJ$163-_xlfn.SEQUENCE($E$54)))
               /((1+$E$55)^($E$54-_xlfn.SEQUENCE($E$54)+1)-1)
               *(BJ$163-_xlfn.SEQUENCE($E$54)+1&gt;=1)
               *(BJ$163-_xlfn.SEQUENCE($E$54)+1&lt;=$E$54-_xlfn.SEQUENCE($E$54)+1)
            )
         ),
         0
      )
   )
)</f>
        <v>0</v>
      </c>
      <c r="BK193" s="151" cm="1">
        <f t="array" ref="BK193">IF(BK$163&gt;$E$54,
   0,
   IF($E$65=Database!$B$607,
      IF($E$56=0,
         0,
         SUMPRODUCT(
            INDEX($169:$169,COLUMN($G$169)+_xlfn.SEQUENCE($E$54)-1)
            *$E$56
            *((1+$E$56)^($E$54-_xlfn.SEQUENCE($E$54)+1)
              -(1+$E$56)^(BK$163-_xlfn.SEQUENCE($E$54)))
            /((1+$E$56)^($E$54-_xlfn.SEQUENCE($E$54)+1)-1)
            *(BK$163-_xlfn.SEQUENCE($E$54)+1&gt;=1)
            *(BK$163-_xlfn.SEQUENCE($E$54)+1&lt;=$E$54-_xlfn.SEQUENCE($E$54)+1)
         )
      ),
      IF($E$65=Database!$B$608,
         IF($E$55=0,
            0,
            SUMPRODUCT(
               INDEX($169:$169,COLUMN($G$169)+_xlfn.SEQUENCE($E$54)-1)
               *$E$55
               *((1+$E$55)^($E$54-_xlfn.SEQUENCE($E$54)+1)
                 -(1+$E$55)^(BK$163-_xlfn.SEQUENCE($E$54)))
               /((1+$E$55)^($E$54-_xlfn.SEQUENCE($E$54)+1)-1)
               *(BK$163-_xlfn.SEQUENCE($E$54)+1&gt;=1)
               *(BK$163-_xlfn.SEQUENCE($E$54)+1&lt;=$E$54-_xlfn.SEQUENCE($E$54)+1)
            )
         ),
         0
      )
   )
)</f>
        <v>0</v>
      </c>
      <c r="BL193" s="151" cm="1">
        <f t="array" ref="BL193">IF(BL$163&gt;$E$54,
   0,
   IF($E$65=Database!$B$607,
      IF($E$56=0,
         0,
         SUMPRODUCT(
            INDEX($169:$169,COLUMN($G$169)+_xlfn.SEQUENCE($E$54)-1)
            *$E$56
            *((1+$E$56)^($E$54-_xlfn.SEQUENCE($E$54)+1)
              -(1+$E$56)^(BL$163-_xlfn.SEQUENCE($E$54)))
            /((1+$E$56)^($E$54-_xlfn.SEQUENCE($E$54)+1)-1)
            *(BL$163-_xlfn.SEQUENCE($E$54)+1&gt;=1)
            *(BL$163-_xlfn.SEQUENCE($E$54)+1&lt;=$E$54-_xlfn.SEQUENCE($E$54)+1)
         )
      ),
      IF($E$65=Database!$B$608,
         IF($E$55=0,
            0,
            SUMPRODUCT(
               INDEX($169:$169,COLUMN($G$169)+_xlfn.SEQUENCE($E$54)-1)
               *$E$55
               *((1+$E$55)^($E$54-_xlfn.SEQUENCE($E$54)+1)
                 -(1+$E$55)^(BL$163-_xlfn.SEQUENCE($E$54)))
               /((1+$E$55)^($E$54-_xlfn.SEQUENCE($E$54)+1)-1)
               *(BL$163-_xlfn.SEQUENCE($E$54)+1&gt;=1)
               *(BL$163-_xlfn.SEQUENCE($E$54)+1&lt;=$E$54-_xlfn.SEQUENCE($E$54)+1)
            )
         ),
         0
      )
   )
)</f>
        <v>0</v>
      </c>
      <c r="BM193" s="151" cm="1">
        <f t="array" ref="BM193">IF(BM$163&gt;$E$54,
   0,
   IF($E$65=Database!$B$607,
      IF($E$56=0,
         0,
         SUMPRODUCT(
            INDEX($169:$169,COLUMN($G$169)+_xlfn.SEQUENCE($E$54)-1)
            *$E$56
            *((1+$E$56)^($E$54-_xlfn.SEQUENCE($E$54)+1)
              -(1+$E$56)^(BM$163-_xlfn.SEQUENCE($E$54)))
            /((1+$E$56)^($E$54-_xlfn.SEQUENCE($E$54)+1)-1)
            *(BM$163-_xlfn.SEQUENCE($E$54)+1&gt;=1)
            *(BM$163-_xlfn.SEQUENCE($E$54)+1&lt;=$E$54-_xlfn.SEQUENCE($E$54)+1)
         )
      ),
      IF($E$65=Database!$B$608,
         IF($E$55=0,
            0,
            SUMPRODUCT(
               INDEX($169:$169,COLUMN($G$169)+_xlfn.SEQUENCE($E$54)-1)
               *$E$55
               *((1+$E$55)^($E$54-_xlfn.SEQUENCE($E$54)+1)
                 -(1+$E$55)^(BM$163-_xlfn.SEQUENCE($E$54)))
               /((1+$E$55)^($E$54-_xlfn.SEQUENCE($E$54)+1)-1)
               *(BM$163-_xlfn.SEQUENCE($E$54)+1&gt;=1)
               *(BM$163-_xlfn.SEQUENCE($E$54)+1&lt;=$E$54-_xlfn.SEQUENCE($E$54)+1)
            )
         ),
         0
      )
   )
)</f>
        <v>0</v>
      </c>
      <c r="BN193" s="151" cm="1">
        <f t="array" ref="BN193">IF(BN$163&gt;$E$54,
   0,
   IF($E$65=Database!$B$607,
      IF($E$56=0,
         0,
         SUMPRODUCT(
            INDEX($169:$169,COLUMN($G$169)+_xlfn.SEQUENCE($E$54)-1)
            *$E$56
            *((1+$E$56)^($E$54-_xlfn.SEQUENCE($E$54)+1)
              -(1+$E$56)^(BN$163-_xlfn.SEQUENCE($E$54)))
            /((1+$E$56)^($E$54-_xlfn.SEQUENCE($E$54)+1)-1)
            *(BN$163-_xlfn.SEQUENCE($E$54)+1&gt;=1)
            *(BN$163-_xlfn.SEQUENCE($E$54)+1&lt;=$E$54-_xlfn.SEQUENCE($E$54)+1)
         )
      ),
      IF($E$65=Database!$B$608,
         IF($E$55=0,
            0,
            SUMPRODUCT(
               INDEX($169:$169,COLUMN($G$169)+_xlfn.SEQUENCE($E$54)-1)
               *$E$55
               *((1+$E$55)^($E$54-_xlfn.SEQUENCE($E$54)+1)
                 -(1+$E$55)^(BN$163-_xlfn.SEQUENCE($E$54)))
               /((1+$E$55)^($E$54-_xlfn.SEQUENCE($E$54)+1)-1)
               *(BN$163-_xlfn.SEQUENCE($E$54)+1&gt;=1)
               *(BN$163-_xlfn.SEQUENCE($E$54)+1&lt;=$E$54-_xlfn.SEQUENCE($E$54)+1)
            )
         ),
         0
      )
   )
)</f>
        <v>0</v>
      </c>
      <c r="BO193" s="151" cm="1">
        <f t="array" ref="BO193">IF(BO$163&gt;$E$54,
   0,
   IF($E$65=Database!$B$607,
      IF($E$56=0,
         0,
         SUMPRODUCT(
            INDEX($169:$169,COLUMN($G$169)+_xlfn.SEQUENCE($E$54)-1)
            *$E$56
            *((1+$E$56)^($E$54-_xlfn.SEQUENCE($E$54)+1)
              -(1+$E$56)^(BO$163-_xlfn.SEQUENCE($E$54)))
            /((1+$E$56)^($E$54-_xlfn.SEQUENCE($E$54)+1)-1)
            *(BO$163-_xlfn.SEQUENCE($E$54)+1&gt;=1)
            *(BO$163-_xlfn.SEQUENCE($E$54)+1&lt;=$E$54-_xlfn.SEQUENCE($E$54)+1)
         )
      ),
      IF($E$65=Database!$B$608,
         IF($E$55=0,
            0,
            SUMPRODUCT(
               INDEX($169:$169,COLUMN($G$169)+_xlfn.SEQUENCE($E$54)-1)
               *$E$55
               *((1+$E$55)^($E$54-_xlfn.SEQUENCE($E$54)+1)
                 -(1+$E$55)^(BO$163-_xlfn.SEQUENCE($E$54)))
               /((1+$E$55)^($E$54-_xlfn.SEQUENCE($E$54)+1)-1)
               *(BO$163-_xlfn.SEQUENCE($E$54)+1&gt;=1)
               *(BO$163-_xlfn.SEQUENCE($E$54)+1&lt;=$E$54-_xlfn.SEQUENCE($E$54)+1)
            )
         ),
         0
      )
   )
)</f>
        <v>0</v>
      </c>
      <c r="BP193" s="151" cm="1">
        <f t="array" ref="BP193">IF(BP$163&gt;$E$54,
   0,
   IF($E$65=Database!$B$607,
      IF($E$56=0,
         0,
         SUMPRODUCT(
            INDEX($169:$169,COLUMN($G$169)+_xlfn.SEQUENCE($E$54)-1)
            *$E$56
            *((1+$E$56)^($E$54-_xlfn.SEQUENCE($E$54)+1)
              -(1+$E$56)^(BP$163-_xlfn.SEQUENCE($E$54)))
            /((1+$E$56)^($E$54-_xlfn.SEQUENCE($E$54)+1)-1)
            *(BP$163-_xlfn.SEQUENCE($E$54)+1&gt;=1)
            *(BP$163-_xlfn.SEQUENCE($E$54)+1&lt;=$E$54-_xlfn.SEQUENCE($E$54)+1)
         )
      ),
      IF($E$65=Database!$B$608,
         IF($E$55=0,
            0,
            SUMPRODUCT(
               INDEX($169:$169,COLUMN($G$169)+_xlfn.SEQUENCE($E$54)-1)
               *$E$55
               *((1+$E$55)^($E$54-_xlfn.SEQUENCE($E$54)+1)
                 -(1+$E$55)^(BP$163-_xlfn.SEQUENCE($E$54)))
               /((1+$E$55)^($E$54-_xlfn.SEQUENCE($E$54)+1)-1)
               *(BP$163-_xlfn.SEQUENCE($E$54)+1&gt;=1)
               *(BP$163-_xlfn.SEQUENCE($E$54)+1&lt;=$E$54-_xlfn.SEQUENCE($E$54)+1)
            )
         ),
         0
      )
   )
)</f>
        <v>0</v>
      </c>
      <c r="BQ193" s="151" cm="1">
        <f t="array" ref="BQ193">IF(BQ$163&gt;$E$54,
   0,
   IF($E$65=Database!$B$607,
      IF($E$56=0,
         0,
         SUMPRODUCT(
            INDEX($169:$169,COLUMN($G$169)+_xlfn.SEQUENCE($E$54)-1)
            *$E$56
            *((1+$E$56)^($E$54-_xlfn.SEQUENCE($E$54)+1)
              -(1+$E$56)^(BQ$163-_xlfn.SEQUENCE($E$54)))
            /((1+$E$56)^($E$54-_xlfn.SEQUENCE($E$54)+1)-1)
            *(BQ$163-_xlfn.SEQUENCE($E$54)+1&gt;=1)
            *(BQ$163-_xlfn.SEQUENCE($E$54)+1&lt;=$E$54-_xlfn.SEQUENCE($E$54)+1)
         )
      ),
      IF($E$65=Database!$B$608,
         IF($E$55=0,
            0,
            SUMPRODUCT(
               INDEX($169:$169,COLUMN($G$169)+_xlfn.SEQUENCE($E$54)-1)
               *$E$55
               *((1+$E$55)^($E$54-_xlfn.SEQUENCE($E$54)+1)
                 -(1+$E$55)^(BQ$163-_xlfn.SEQUENCE($E$54)))
               /((1+$E$55)^($E$54-_xlfn.SEQUENCE($E$54)+1)-1)
               *(BQ$163-_xlfn.SEQUENCE($E$54)+1&gt;=1)
               *(BQ$163-_xlfn.SEQUENCE($E$54)+1&lt;=$E$54-_xlfn.SEQUENCE($E$54)+1)
            )
         ),
         0
      )
   )
)</f>
        <v>0</v>
      </c>
      <c r="BR193" s="151" cm="1">
        <f t="array" ref="BR193">IF(BR$163&gt;$E$54,
   0,
   IF($E$65=Database!$B$607,
      IF($E$56=0,
         0,
         SUMPRODUCT(
            INDEX($169:$169,COLUMN($G$169)+_xlfn.SEQUENCE($E$54)-1)
            *$E$56
            *((1+$E$56)^($E$54-_xlfn.SEQUENCE($E$54)+1)
              -(1+$E$56)^(BR$163-_xlfn.SEQUENCE($E$54)))
            /((1+$E$56)^($E$54-_xlfn.SEQUENCE($E$54)+1)-1)
            *(BR$163-_xlfn.SEQUENCE($E$54)+1&gt;=1)
            *(BR$163-_xlfn.SEQUENCE($E$54)+1&lt;=$E$54-_xlfn.SEQUENCE($E$54)+1)
         )
      ),
      IF($E$65=Database!$B$608,
         IF($E$55=0,
            0,
            SUMPRODUCT(
               INDEX($169:$169,COLUMN($G$169)+_xlfn.SEQUENCE($E$54)-1)
               *$E$55
               *((1+$E$55)^($E$54-_xlfn.SEQUENCE($E$54)+1)
                 -(1+$E$55)^(BR$163-_xlfn.SEQUENCE($E$54)))
               /((1+$E$55)^($E$54-_xlfn.SEQUENCE($E$54)+1)-1)
               *(BR$163-_xlfn.SEQUENCE($E$54)+1&gt;=1)
               *(BR$163-_xlfn.SEQUENCE($E$54)+1&lt;=$E$54-_xlfn.SEQUENCE($E$54)+1)
            )
         ),
         0
      )
   )
)</f>
        <v>0</v>
      </c>
      <c r="BS193" s="151" cm="1">
        <f t="array" ref="BS193">IF(BS$163&gt;$E$54,
   0,
   IF($E$65=Database!$B$607,
      IF($E$56=0,
         0,
         SUMPRODUCT(
            INDEX($169:$169,COLUMN($G$169)+_xlfn.SEQUENCE($E$54)-1)
            *$E$56
            *((1+$E$56)^($E$54-_xlfn.SEQUENCE($E$54)+1)
              -(1+$E$56)^(BS$163-_xlfn.SEQUENCE($E$54)))
            /((1+$E$56)^($E$54-_xlfn.SEQUENCE($E$54)+1)-1)
            *(BS$163-_xlfn.SEQUENCE($E$54)+1&gt;=1)
            *(BS$163-_xlfn.SEQUENCE($E$54)+1&lt;=$E$54-_xlfn.SEQUENCE($E$54)+1)
         )
      ),
      IF($E$65=Database!$B$608,
         IF($E$55=0,
            0,
            SUMPRODUCT(
               INDEX($169:$169,COLUMN($G$169)+_xlfn.SEQUENCE($E$54)-1)
               *$E$55
               *((1+$E$55)^($E$54-_xlfn.SEQUENCE($E$54)+1)
                 -(1+$E$55)^(BS$163-_xlfn.SEQUENCE($E$54)))
               /((1+$E$55)^($E$54-_xlfn.SEQUENCE($E$54)+1)-1)
               *(BS$163-_xlfn.SEQUENCE($E$54)+1&gt;=1)
               *(BS$163-_xlfn.SEQUENCE($E$54)+1&lt;=$E$54-_xlfn.SEQUENCE($E$54)+1)
            )
         ),
         0
      )
   )
)</f>
        <v>0</v>
      </c>
      <c r="BT193" s="151" cm="1">
        <f t="array" ref="BT193">IF(BT$163&gt;$E$54,
   0,
   IF($E$65=Database!$B$607,
      IF($E$56=0,
         0,
         SUMPRODUCT(
            INDEX($169:$169,COLUMN($G$169)+_xlfn.SEQUENCE($E$54)-1)
            *$E$56
            *((1+$E$56)^($E$54-_xlfn.SEQUENCE($E$54)+1)
              -(1+$E$56)^(BT$163-_xlfn.SEQUENCE($E$54)))
            /((1+$E$56)^($E$54-_xlfn.SEQUENCE($E$54)+1)-1)
            *(BT$163-_xlfn.SEQUENCE($E$54)+1&gt;=1)
            *(BT$163-_xlfn.SEQUENCE($E$54)+1&lt;=$E$54-_xlfn.SEQUENCE($E$54)+1)
         )
      ),
      IF($E$65=Database!$B$608,
         IF($E$55=0,
            0,
            SUMPRODUCT(
               INDEX($169:$169,COLUMN($G$169)+_xlfn.SEQUENCE($E$54)-1)
               *$E$55
               *((1+$E$55)^($E$54-_xlfn.SEQUENCE($E$54)+1)
                 -(1+$E$55)^(BT$163-_xlfn.SEQUENCE($E$54)))
               /((1+$E$55)^($E$54-_xlfn.SEQUENCE($E$54)+1)-1)
               *(BT$163-_xlfn.SEQUENCE($E$54)+1&gt;=1)
               *(BT$163-_xlfn.SEQUENCE($E$54)+1&lt;=$E$54-_xlfn.SEQUENCE($E$54)+1)
            )
         ),
         0
      )
   )
)</f>
        <v>0</v>
      </c>
      <c r="BU193" s="151" cm="1">
        <f t="array" ref="BU193">IF(BU$163&gt;$E$54,
   0,
   IF($E$65=Database!$B$607,
      IF($E$56=0,
         0,
         SUMPRODUCT(
            INDEX($169:$169,COLUMN($G$169)+_xlfn.SEQUENCE($E$54)-1)
            *$E$56
            *((1+$E$56)^($E$54-_xlfn.SEQUENCE($E$54)+1)
              -(1+$E$56)^(BU$163-_xlfn.SEQUENCE($E$54)))
            /((1+$E$56)^($E$54-_xlfn.SEQUENCE($E$54)+1)-1)
            *(BU$163-_xlfn.SEQUENCE($E$54)+1&gt;=1)
            *(BU$163-_xlfn.SEQUENCE($E$54)+1&lt;=$E$54-_xlfn.SEQUENCE($E$54)+1)
         )
      ),
      IF($E$65=Database!$B$608,
         IF($E$55=0,
            0,
            SUMPRODUCT(
               INDEX($169:$169,COLUMN($G$169)+_xlfn.SEQUENCE($E$54)-1)
               *$E$55
               *((1+$E$55)^($E$54-_xlfn.SEQUENCE($E$54)+1)
                 -(1+$E$55)^(BU$163-_xlfn.SEQUENCE($E$54)))
               /((1+$E$55)^($E$54-_xlfn.SEQUENCE($E$54)+1)-1)
               *(BU$163-_xlfn.SEQUENCE($E$54)+1&gt;=1)
               *(BU$163-_xlfn.SEQUENCE($E$54)+1&lt;=$E$54-_xlfn.SEQUENCE($E$54)+1)
            )
         ),
         0
      )
   )
)</f>
        <v>0</v>
      </c>
      <c r="BV193" s="151" cm="1">
        <f t="array" ref="BV193">IF(BV$163&gt;$E$54,
   0,
   IF($E$65=Database!$B$607,
      IF($E$56=0,
         0,
         SUMPRODUCT(
            INDEX($169:$169,COLUMN($G$169)+_xlfn.SEQUENCE($E$54)-1)
            *$E$56
            *((1+$E$56)^($E$54-_xlfn.SEQUENCE($E$54)+1)
              -(1+$E$56)^(BV$163-_xlfn.SEQUENCE($E$54)))
            /((1+$E$56)^($E$54-_xlfn.SEQUENCE($E$54)+1)-1)
            *(BV$163-_xlfn.SEQUENCE($E$54)+1&gt;=1)
            *(BV$163-_xlfn.SEQUENCE($E$54)+1&lt;=$E$54-_xlfn.SEQUENCE($E$54)+1)
         )
      ),
      IF($E$65=Database!$B$608,
         IF($E$55=0,
            0,
            SUMPRODUCT(
               INDEX($169:$169,COLUMN($G$169)+_xlfn.SEQUENCE($E$54)-1)
               *$E$55
               *((1+$E$55)^($E$54-_xlfn.SEQUENCE($E$54)+1)
                 -(1+$E$55)^(BV$163-_xlfn.SEQUENCE($E$54)))
               /((1+$E$55)^($E$54-_xlfn.SEQUENCE($E$54)+1)-1)
               *(BV$163-_xlfn.SEQUENCE($E$54)+1&gt;=1)
               *(BV$163-_xlfn.SEQUENCE($E$54)+1&lt;=$E$54-_xlfn.SEQUENCE($E$54)+1)
            )
         ),
         0
      )
   )
)</f>
        <v>0</v>
      </c>
      <c r="BW193" s="151" cm="1">
        <f t="array" ref="BW193">IF(BW$163&gt;$E$54,
   0,
   IF($E$65=Database!$B$607,
      IF($E$56=0,
         0,
         SUMPRODUCT(
            INDEX($169:$169,COLUMN($G$169)+_xlfn.SEQUENCE($E$54)-1)
            *$E$56
            *((1+$E$56)^($E$54-_xlfn.SEQUENCE($E$54)+1)
              -(1+$E$56)^(BW$163-_xlfn.SEQUENCE($E$54)))
            /((1+$E$56)^($E$54-_xlfn.SEQUENCE($E$54)+1)-1)
            *(BW$163-_xlfn.SEQUENCE($E$54)+1&gt;=1)
            *(BW$163-_xlfn.SEQUENCE($E$54)+1&lt;=$E$54-_xlfn.SEQUENCE($E$54)+1)
         )
      ),
      IF($E$65=Database!$B$608,
         IF($E$55=0,
            0,
            SUMPRODUCT(
               INDEX($169:$169,COLUMN($G$169)+_xlfn.SEQUENCE($E$54)-1)
               *$E$55
               *((1+$E$55)^($E$54-_xlfn.SEQUENCE($E$54)+1)
                 -(1+$E$55)^(BW$163-_xlfn.SEQUENCE($E$54)))
               /((1+$E$55)^($E$54-_xlfn.SEQUENCE($E$54)+1)-1)
               *(BW$163-_xlfn.SEQUENCE($E$54)+1&gt;=1)
               *(BW$163-_xlfn.SEQUENCE($E$54)+1&lt;=$E$54-_xlfn.SEQUENCE($E$54)+1)
            )
         ),
         0
      )
   )
)</f>
        <v>0</v>
      </c>
      <c r="BX193" s="151" cm="1">
        <f t="array" ref="BX193">IF(BX$163&gt;$E$54,
   0,
   IF($E$65=Database!$B$607,
      IF($E$56=0,
         0,
         SUMPRODUCT(
            INDEX($169:$169,COLUMN($G$169)+_xlfn.SEQUENCE($E$54)-1)
            *$E$56
            *((1+$E$56)^($E$54-_xlfn.SEQUENCE($E$54)+1)
              -(1+$E$56)^(BX$163-_xlfn.SEQUENCE($E$54)))
            /((1+$E$56)^($E$54-_xlfn.SEQUENCE($E$54)+1)-1)
            *(BX$163-_xlfn.SEQUENCE($E$54)+1&gt;=1)
            *(BX$163-_xlfn.SEQUENCE($E$54)+1&lt;=$E$54-_xlfn.SEQUENCE($E$54)+1)
         )
      ),
      IF($E$65=Database!$B$608,
         IF($E$55=0,
            0,
            SUMPRODUCT(
               INDEX($169:$169,COLUMN($G$169)+_xlfn.SEQUENCE($E$54)-1)
               *$E$55
               *((1+$E$55)^($E$54-_xlfn.SEQUENCE($E$54)+1)
                 -(1+$E$55)^(BX$163-_xlfn.SEQUENCE($E$54)))
               /((1+$E$55)^($E$54-_xlfn.SEQUENCE($E$54)+1)-1)
               *(BX$163-_xlfn.SEQUENCE($E$54)+1&gt;=1)
               *(BX$163-_xlfn.SEQUENCE($E$54)+1&lt;=$E$54-_xlfn.SEQUENCE($E$54)+1)
            )
         ),
         0
      )
   )
)</f>
        <v>0</v>
      </c>
      <c r="BY193" s="151" cm="1">
        <f t="array" ref="BY193">IF(BY$163&gt;$E$54,
   0,
   IF($E$65=Database!$B$607,
      IF($E$56=0,
         0,
         SUMPRODUCT(
            INDEX($169:$169,COLUMN($G$169)+_xlfn.SEQUENCE($E$54)-1)
            *$E$56
            *((1+$E$56)^($E$54-_xlfn.SEQUENCE($E$54)+1)
              -(1+$E$56)^(BY$163-_xlfn.SEQUENCE($E$54)))
            /((1+$E$56)^($E$54-_xlfn.SEQUENCE($E$54)+1)-1)
            *(BY$163-_xlfn.SEQUENCE($E$54)+1&gt;=1)
            *(BY$163-_xlfn.SEQUENCE($E$54)+1&lt;=$E$54-_xlfn.SEQUENCE($E$54)+1)
         )
      ),
      IF($E$65=Database!$B$608,
         IF($E$55=0,
            0,
            SUMPRODUCT(
               INDEX($169:$169,COLUMN($G$169)+_xlfn.SEQUENCE($E$54)-1)
               *$E$55
               *((1+$E$55)^($E$54-_xlfn.SEQUENCE($E$54)+1)
                 -(1+$E$55)^(BY$163-_xlfn.SEQUENCE($E$54)))
               /((1+$E$55)^($E$54-_xlfn.SEQUENCE($E$54)+1)-1)
               *(BY$163-_xlfn.SEQUENCE($E$54)+1&gt;=1)
               *(BY$163-_xlfn.SEQUENCE($E$54)+1&lt;=$E$54-_xlfn.SEQUENCE($E$54)+1)
            )
         ),
         0
      )
   )
)</f>
        <v>0</v>
      </c>
      <c r="BZ193" s="151" cm="1">
        <f t="array" ref="BZ193">IF(BZ$163&gt;$E$54,
   0,
   IF($E$65=Database!$B$607,
      IF($E$56=0,
         0,
         SUMPRODUCT(
            INDEX($169:$169,COLUMN($G$169)+_xlfn.SEQUENCE($E$54)-1)
            *$E$56
            *((1+$E$56)^($E$54-_xlfn.SEQUENCE($E$54)+1)
              -(1+$E$56)^(BZ$163-_xlfn.SEQUENCE($E$54)))
            /((1+$E$56)^($E$54-_xlfn.SEQUENCE($E$54)+1)-1)
            *(BZ$163-_xlfn.SEQUENCE($E$54)+1&gt;=1)
            *(BZ$163-_xlfn.SEQUENCE($E$54)+1&lt;=$E$54-_xlfn.SEQUENCE($E$54)+1)
         )
      ),
      IF($E$65=Database!$B$608,
         IF($E$55=0,
            0,
            SUMPRODUCT(
               INDEX($169:$169,COLUMN($G$169)+_xlfn.SEQUENCE($E$54)-1)
               *$E$55
               *((1+$E$55)^($E$54-_xlfn.SEQUENCE($E$54)+1)
                 -(1+$E$55)^(BZ$163-_xlfn.SEQUENCE($E$54)))
               /((1+$E$55)^($E$54-_xlfn.SEQUENCE($E$54)+1)-1)
               *(BZ$163-_xlfn.SEQUENCE($E$54)+1&gt;=1)
               *(BZ$163-_xlfn.SEQUENCE($E$54)+1&lt;=$E$54-_xlfn.SEQUENCE($E$54)+1)
            )
         ),
         0
      )
   )
)</f>
        <v>0</v>
      </c>
      <c r="CA193" s="151" cm="1">
        <f t="array" ref="CA193">IF(CA$163&gt;$E$54,
   0,
   IF($E$65=Database!$B$607,
      IF($E$56=0,
         0,
         SUMPRODUCT(
            INDEX($169:$169,COLUMN($G$169)+_xlfn.SEQUENCE($E$54)-1)
            *$E$56
            *((1+$E$56)^($E$54-_xlfn.SEQUENCE($E$54)+1)
              -(1+$E$56)^(CA$163-_xlfn.SEQUENCE($E$54)))
            /((1+$E$56)^($E$54-_xlfn.SEQUENCE($E$54)+1)-1)
            *(CA$163-_xlfn.SEQUENCE($E$54)+1&gt;=1)
            *(CA$163-_xlfn.SEQUENCE($E$54)+1&lt;=$E$54-_xlfn.SEQUENCE($E$54)+1)
         )
      ),
      IF($E$65=Database!$B$608,
         IF($E$55=0,
            0,
            SUMPRODUCT(
               INDEX($169:$169,COLUMN($G$169)+_xlfn.SEQUENCE($E$54)-1)
               *$E$55
               *((1+$E$55)^($E$54-_xlfn.SEQUENCE($E$54)+1)
                 -(1+$E$55)^(CA$163-_xlfn.SEQUENCE($E$54)))
               /((1+$E$55)^($E$54-_xlfn.SEQUENCE($E$54)+1)-1)
               *(CA$163-_xlfn.SEQUENCE($E$54)+1&gt;=1)
               *(CA$163-_xlfn.SEQUENCE($E$54)+1&lt;=$E$54-_xlfn.SEQUENCE($E$54)+1)
            )
         ),
         0
      )
   )
)</f>
        <v>0</v>
      </c>
      <c r="CB193" s="151" cm="1">
        <f t="array" ref="CB193">IF(CB$163&gt;$E$54,
   0,
   IF($E$65=Database!$B$607,
      IF($E$56=0,
         0,
         SUMPRODUCT(
            INDEX($169:$169,COLUMN($G$169)+_xlfn.SEQUENCE($E$54)-1)
            *$E$56
            *((1+$E$56)^($E$54-_xlfn.SEQUENCE($E$54)+1)
              -(1+$E$56)^(CB$163-_xlfn.SEQUENCE($E$54)))
            /((1+$E$56)^($E$54-_xlfn.SEQUENCE($E$54)+1)-1)
            *(CB$163-_xlfn.SEQUENCE($E$54)+1&gt;=1)
            *(CB$163-_xlfn.SEQUENCE($E$54)+1&lt;=$E$54-_xlfn.SEQUENCE($E$54)+1)
         )
      ),
      IF($E$65=Database!$B$608,
         IF($E$55=0,
            0,
            SUMPRODUCT(
               INDEX($169:$169,COLUMN($G$169)+_xlfn.SEQUENCE($E$54)-1)
               *$E$55
               *((1+$E$55)^($E$54-_xlfn.SEQUENCE($E$54)+1)
                 -(1+$E$55)^(CB$163-_xlfn.SEQUENCE($E$54)))
               /((1+$E$55)^($E$54-_xlfn.SEQUENCE($E$54)+1)-1)
               *(CB$163-_xlfn.SEQUENCE($E$54)+1&gt;=1)
               *(CB$163-_xlfn.SEQUENCE($E$54)+1&lt;=$E$54-_xlfn.SEQUENCE($E$54)+1)
            )
         ),
         0
      )
   )
)</f>
        <v>0</v>
      </c>
      <c r="CC193" s="151" cm="1">
        <f t="array" ref="CC193">IF(CC$163&gt;$E$54,
   0,
   IF($E$65=Database!$B$607,
      IF($E$56=0,
         0,
         SUMPRODUCT(
            INDEX($169:$169,COLUMN($G$169)+_xlfn.SEQUENCE($E$54)-1)
            *$E$56
            *((1+$E$56)^($E$54-_xlfn.SEQUENCE($E$54)+1)
              -(1+$E$56)^(CC$163-_xlfn.SEQUENCE($E$54)))
            /((1+$E$56)^($E$54-_xlfn.SEQUENCE($E$54)+1)-1)
            *(CC$163-_xlfn.SEQUENCE($E$54)+1&gt;=1)
            *(CC$163-_xlfn.SEQUENCE($E$54)+1&lt;=$E$54-_xlfn.SEQUENCE($E$54)+1)
         )
      ),
      IF($E$65=Database!$B$608,
         IF($E$55=0,
            0,
            SUMPRODUCT(
               INDEX($169:$169,COLUMN($G$169)+_xlfn.SEQUENCE($E$54)-1)
               *$E$55
               *((1+$E$55)^($E$54-_xlfn.SEQUENCE($E$54)+1)
                 -(1+$E$55)^(CC$163-_xlfn.SEQUENCE($E$54)))
               /((1+$E$55)^($E$54-_xlfn.SEQUENCE($E$54)+1)-1)
               *(CC$163-_xlfn.SEQUENCE($E$54)+1&gt;=1)
               *(CC$163-_xlfn.SEQUENCE($E$54)+1&lt;=$E$54-_xlfn.SEQUENCE($E$54)+1)
            )
         ),
         0
      )
   )
)</f>
        <v>0</v>
      </c>
      <c r="CD193" s="151" cm="1">
        <f t="array" ref="CD193">IF(CD$163&gt;$E$54,
   0,
   IF($E$65=Database!$B$607,
      IF($E$56=0,
         0,
         SUMPRODUCT(
            INDEX($169:$169,COLUMN($G$169)+_xlfn.SEQUENCE($E$54)-1)
            *$E$56
            *((1+$E$56)^($E$54-_xlfn.SEQUENCE($E$54)+1)
              -(1+$E$56)^(CD$163-_xlfn.SEQUENCE($E$54)))
            /((1+$E$56)^($E$54-_xlfn.SEQUENCE($E$54)+1)-1)
            *(CD$163-_xlfn.SEQUENCE($E$54)+1&gt;=1)
            *(CD$163-_xlfn.SEQUENCE($E$54)+1&lt;=$E$54-_xlfn.SEQUENCE($E$54)+1)
         )
      ),
      IF($E$65=Database!$B$608,
         IF($E$55=0,
            0,
            SUMPRODUCT(
               INDEX($169:$169,COLUMN($G$169)+_xlfn.SEQUENCE($E$54)-1)
               *$E$55
               *((1+$E$55)^($E$54-_xlfn.SEQUENCE($E$54)+1)
                 -(1+$E$55)^(CD$163-_xlfn.SEQUENCE($E$54)))
               /((1+$E$55)^($E$54-_xlfn.SEQUENCE($E$54)+1)-1)
               *(CD$163-_xlfn.SEQUENCE($E$54)+1&gt;=1)
               *(CD$163-_xlfn.SEQUENCE($E$54)+1&lt;=$E$54-_xlfn.SEQUENCE($E$54)+1)
            )
         ),
         0
      )
   )
)</f>
        <v>0</v>
      </c>
      <c r="CE193" s="151" cm="1">
        <f t="array" ref="CE193">IF(CE$163&gt;$E$54,
   0,
   IF($E$65=Database!$B$607,
      IF($E$56=0,
         0,
         SUMPRODUCT(
            INDEX($169:$169,COLUMN($G$169)+_xlfn.SEQUENCE($E$54)-1)
            *$E$56
            *((1+$E$56)^($E$54-_xlfn.SEQUENCE($E$54)+1)
              -(1+$E$56)^(CE$163-_xlfn.SEQUENCE($E$54)))
            /((1+$E$56)^($E$54-_xlfn.SEQUENCE($E$54)+1)-1)
            *(CE$163-_xlfn.SEQUENCE($E$54)+1&gt;=1)
            *(CE$163-_xlfn.SEQUENCE($E$54)+1&lt;=$E$54-_xlfn.SEQUENCE($E$54)+1)
         )
      ),
      IF($E$65=Database!$B$608,
         IF($E$55=0,
            0,
            SUMPRODUCT(
               INDEX($169:$169,COLUMN($G$169)+_xlfn.SEQUENCE($E$54)-1)
               *$E$55
               *((1+$E$55)^($E$54-_xlfn.SEQUENCE($E$54)+1)
                 -(1+$E$55)^(CE$163-_xlfn.SEQUENCE($E$54)))
               /((1+$E$55)^($E$54-_xlfn.SEQUENCE($E$54)+1)-1)
               *(CE$163-_xlfn.SEQUENCE($E$54)+1&gt;=1)
               *(CE$163-_xlfn.SEQUENCE($E$54)+1&lt;=$E$54-_xlfn.SEQUENCE($E$54)+1)
            )
         ),
         0
      )
   )
)</f>
        <v>0</v>
      </c>
      <c r="CF193" s="151" cm="1">
        <f t="array" ref="CF193">IF(CF$163&gt;$E$54,
   0,
   IF($E$65=Database!$B$607,
      IF($E$56=0,
         0,
         SUMPRODUCT(
            INDEX($169:$169,COLUMN($G$169)+_xlfn.SEQUENCE($E$54)-1)
            *$E$56
            *((1+$E$56)^($E$54-_xlfn.SEQUENCE($E$54)+1)
              -(1+$E$56)^(CF$163-_xlfn.SEQUENCE($E$54)))
            /((1+$E$56)^($E$54-_xlfn.SEQUENCE($E$54)+1)-1)
            *(CF$163-_xlfn.SEQUENCE($E$54)+1&gt;=1)
            *(CF$163-_xlfn.SEQUENCE($E$54)+1&lt;=$E$54-_xlfn.SEQUENCE($E$54)+1)
         )
      ),
      IF($E$65=Database!$B$608,
         IF($E$55=0,
            0,
            SUMPRODUCT(
               INDEX($169:$169,COLUMN($G$169)+_xlfn.SEQUENCE($E$54)-1)
               *$E$55
               *((1+$E$55)^($E$54-_xlfn.SEQUENCE($E$54)+1)
                 -(1+$E$55)^(CF$163-_xlfn.SEQUENCE($E$54)))
               /((1+$E$55)^($E$54-_xlfn.SEQUENCE($E$54)+1)-1)
               *(CF$163-_xlfn.SEQUENCE($E$54)+1&gt;=1)
               *(CF$163-_xlfn.SEQUENCE($E$54)+1&lt;=$E$54-_xlfn.SEQUENCE($E$54)+1)
            )
         ),
         0
      )
   )
)</f>
        <v>0</v>
      </c>
      <c r="CG193" s="151" cm="1">
        <f t="array" ref="CG193">IF(CG$163&gt;$E$54,
   0,
   IF($E$65=Database!$B$607,
      IF($E$56=0,
         0,
         SUMPRODUCT(
            INDEX($169:$169,COLUMN($G$169)+_xlfn.SEQUENCE($E$54)-1)
            *$E$56
            *((1+$E$56)^($E$54-_xlfn.SEQUENCE($E$54)+1)
              -(1+$E$56)^(CG$163-_xlfn.SEQUENCE($E$54)))
            /((1+$E$56)^($E$54-_xlfn.SEQUENCE($E$54)+1)-1)
            *(CG$163-_xlfn.SEQUENCE($E$54)+1&gt;=1)
            *(CG$163-_xlfn.SEQUENCE($E$54)+1&lt;=$E$54-_xlfn.SEQUENCE($E$54)+1)
         )
      ),
      IF($E$65=Database!$B$608,
         IF($E$55=0,
            0,
            SUMPRODUCT(
               INDEX($169:$169,COLUMN($G$169)+_xlfn.SEQUENCE($E$54)-1)
               *$E$55
               *((1+$E$55)^($E$54-_xlfn.SEQUENCE($E$54)+1)
                 -(1+$E$55)^(CG$163-_xlfn.SEQUENCE($E$54)))
               /((1+$E$55)^($E$54-_xlfn.SEQUENCE($E$54)+1)-1)
               *(CG$163-_xlfn.SEQUENCE($E$54)+1&gt;=1)
               *(CG$163-_xlfn.SEQUENCE($E$54)+1&lt;=$E$54-_xlfn.SEQUENCE($E$54)+1)
            )
         ),
         0
      )
   )
)</f>
        <v>0</v>
      </c>
      <c r="CH193" s="151" cm="1">
        <f t="array" ref="CH193">IF(CH$163&gt;$E$54,
   0,
   IF($E$65=Database!$B$607,
      IF($E$56=0,
         0,
         SUMPRODUCT(
            INDEX($169:$169,COLUMN($G$169)+_xlfn.SEQUENCE($E$54)-1)
            *$E$56
            *((1+$E$56)^($E$54-_xlfn.SEQUENCE($E$54)+1)
              -(1+$E$56)^(CH$163-_xlfn.SEQUENCE($E$54)))
            /((1+$E$56)^($E$54-_xlfn.SEQUENCE($E$54)+1)-1)
            *(CH$163-_xlfn.SEQUENCE($E$54)+1&gt;=1)
            *(CH$163-_xlfn.SEQUENCE($E$54)+1&lt;=$E$54-_xlfn.SEQUENCE($E$54)+1)
         )
      ),
      IF($E$65=Database!$B$608,
         IF($E$55=0,
            0,
            SUMPRODUCT(
               INDEX($169:$169,COLUMN($G$169)+_xlfn.SEQUENCE($E$54)-1)
               *$E$55
               *((1+$E$55)^($E$54-_xlfn.SEQUENCE($E$54)+1)
                 -(1+$E$55)^(CH$163-_xlfn.SEQUENCE($E$54)))
               /((1+$E$55)^($E$54-_xlfn.SEQUENCE($E$54)+1)-1)
               *(CH$163-_xlfn.SEQUENCE($E$54)+1&gt;=1)
               *(CH$163-_xlfn.SEQUENCE($E$54)+1&lt;=$E$54-_xlfn.SEQUENCE($E$54)+1)
            )
         ),
         0
      )
   )
)</f>
        <v>0</v>
      </c>
      <c r="CI193" s="151" cm="1">
        <f t="array" ref="CI193">IF(CI$163&gt;$E$54,
   0,
   IF($E$65=Database!$B$607,
      IF($E$56=0,
         0,
         SUMPRODUCT(
            INDEX($169:$169,COLUMN($G$169)+_xlfn.SEQUENCE($E$54)-1)
            *$E$56
            *((1+$E$56)^($E$54-_xlfn.SEQUENCE($E$54)+1)
              -(1+$E$56)^(CI$163-_xlfn.SEQUENCE($E$54)))
            /((1+$E$56)^($E$54-_xlfn.SEQUENCE($E$54)+1)-1)
            *(CI$163-_xlfn.SEQUENCE($E$54)+1&gt;=1)
            *(CI$163-_xlfn.SEQUENCE($E$54)+1&lt;=$E$54-_xlfn.SEQUENCE($E$54)+1)
         )
      ),
      IF($E$65=Database!$B$608,
         IF($E$55=0,
            0,
            SUMPRODUCT(
               INDEX($169:$169,COLUMN($G$169)+_xlfn.SEQUENCE($E$54)-1)
               *$E$55
               *((1+$E$55)^($E$54-_xlfn.SEQUENCE($E$54)+1)
                 -(1+$E$55)^(CI$163-_xlfn.SEQUENCE($E$54)))
               /((1+$E$55)^($E$54-_xlfn.SEQUENCE($E$54)+1)-1)
               *(CI$163-_xlfn.SEQUENCE($E$54)+1&gt;=1)
               *(CI$163-_xlfn.SEQUENCE($E$54)+1&lt;=$E$54-_xlfn.SEQUENCE($E$54)+1)
            )
         ),
         0
      )
   )
)</f>
        <v>0</v>
      </c>
      <c r="CJ193" s="151" cm="1">
        <f t="array" ref="CJ193">IF(CJ$163&gt;$E$54,
   0,
   IF($E$65=Database!$B$607,
      IF($E$56=0,
         0,
         SUMPRODUCT(
            INDEX($169:$169,COLUMN($G$169)+_xlfn.SEQUENCE($E$54)-1)
            *$E$56
            *((1+$E$56)^($E$54-_xlfn.SEQUENCE($E$54)+1)
              -(1+$E$56)^(CJ$163-_xlfn.SEQUENCE($E$54)))
            /((1+$E$56)^($E$54-_xlfn.SEQUENCE($E$54)+1)-1)
            *(CJ$163-_xlfn.SEQUENCE($E$54)+1&gt;=1)
            *(CJ$163-_xlfn.SEQUENCE($E$54)+1&lt;=$E$54-_xlfn.SEQUENCE($E$54)+1)
         )
      ),
      IF($E$65=Database!$B$608,
         IF($E$55=0,
            0,
            SUMPRODUCT(
               INDEX($169:$169,COLUMN($G$169)+_xlfn.SEQUENCE($E$54)-1)
               *$E$55
               *((1+$E$55)^($E$54-_xlfn.SEQUENCE($E$54)+1)
                 -(1+$E$55)^(CJ$163-_xlfn.SEQUENCE($E$54)))
               /((1+$E$55)^($E$54-_xlfn.SEQUENCE($E$54)+1)-1)
               *(CJ$163-_xlfn.SEQUENCE($E$54)+1&gt;=1)
               *(CJ$163-_xlfn.SEQUENCE($E$54)+1&lt;=$E$54-_xlfn.SEQUENCE($E$54)+1)
            )
         ),
         0
      )
   )
)</f>
        <v>0</v>
      </c>
      <c r="CK193" s="151" cm="1">
        <f t="array" ref="CK193">IF(CK$163&gt;$E$54,
   0,
   IF($E$65=Database!$B$607,
      IF($E$56=0,
         0,
         SUMPRODUCT(
            INDEX($169:$169,COLUMN($G$169)+_xlfn.SEQUENCE($E$54)-1)
            *$E$56
            *((1+$E$56)^($E$54-_xlfn.SEQUENCE($E$54)+1)
              -(1+$E$56)^(CK$163-_xlfn.SEQUENCE($E$54)))
            /((1+$E$56)^($E$54-_xlfn.SEQUENCE($E$54)+1)-1)
            *(CK$163-_xlfn.SEQUENCE($E$54)+1&gt;=1)
            *(CK$163-_xlfn.SEQUENCE($E$54)+1&lt;=$E$54-_xlfn.SEQUENCE($E$54)+1)
         )
      ),
      IF($E$65=Database!$B$608,
         IF($E$55=0,
            0,
            SUMPRODUCT(
               INDEX($169:$169,COLUMN($G$169)+_xlfn.SEQUENCE($E$54)-1)
               *$E$55
               *((1+$E$55)^($E$54-_xlfn.SEQUENCE($E$54)+1)
                 -(1+$E$55)^(CK$163-_xlfn.SEQUENCE($E$54)))
               /((1+$E$55)^($E$54-_xlfn.SEQUENCE($E$54)+1)-1)
               *(CK$163-_xlfn.SEQUENCE($E$54)+1&gt;=1)
               *(CK$163-_xlfn.SEQUENCE($E$54)+1&lt;=$E$54-_xlfn.SEQUENCE($E$54)+1)
            )
         ),
         0
      )
   )
)</f>
        <v>0</v>
      </c>
      <c r="CL193" s="151" cm="1">
        <f t="array" ref="CL193">IF(CL$163&gt;$E$54,
   0,
   IF($E$65=Database!$B$607,
      IF($E$56=0,
         0,
         SUMPRODUCT(
            INDEX($169:$169,COLUMN($G$169)+_xlfn.SEQUENCE($E$54)-1)
            *$E$56
            *((1+$E$56)^($E$54-_xlfn.SEQUENCE($E$54)+1)
              -(1+$E$56)^(CL$163-_xlfn.SEQUENCE($E$54)))
            /((1+$E$56)^($E$54-_xlfn.SEQUENCE($E$54)+1)-1)
            *(CL$163-_xlfn.SEQUENCE($E$54)+1&gt;=1)
            *(CL$163-_xlfn.SEQUENCE($E$54)+1&lt;=$E$54-_xlfn.SEQUENCE($E$54)+1)
         )
      ),
      IF($E$65=Database!$B$608,
         IF($E$55=0,
            0,
            SUMPRODUCT(
               INDEX($169:$169,COLUMN($G$169)+_xlfn.SEQUENCE($E$54)-1)
               *$E$55
               *((1+$E$55)^($E$54-_xlfn.SEQUENCE($E$54)+1)
                 -(1+$E$55)^(CL$163-_xlfn.SEQUENCE($E$54)))
               /((1+$E$55)^($E$54-_xlfn.SEQUENCE($E$54)+1)-1)
               *(CL$163-_xlfn.SEQUENCE($E$54)+1&gt;=1)
               *(CL$163-_xlfn.SEQUENCE($E$54)+1&lt;=$E$54-_xlfn.SEQUENCE($E$54)+1)
            )
         ),
         0
      )
   )
)</f>
        <v>0</v>
      </c>
      <c r="CM193" s="151" cm="1">
        <f t="array" ref="CM193">IF(CM$163&gt;$E$54,
   0,
   IF($E$65=Database!$B$607,
      IF($E$56=0,
         0,
         SUMPRODUCT(
            INDEX($169:$169,COLUMN($G$169)+_xlfn.SEQUENCE($E$54)-1)
            *$E$56
            *((1+$E$56)^($E$54-_xlfn.SEQUENCE($E$54)+1)
              -(1+$E$56)^(CM$163-_xlfn.SEQUENCE($E$54)))
            /((1+$E$56)^($E$54-_xlfn.SEQUENCE($E$54)+1)-1)
            *(CM$163-_xlfn.SEQUENCE($E$54)+1&gt;=1)
            *(CM$163-_xlfn.SEQUENCE($E$54)+1&lt;=$E$54-_xlfn.SEQUENCE($E$54)+1)
         )
      ),
      IF($E$65=Database!$B$608,
         IF($E$55=0,
            0,
            SUMPRODUCT(
               INDEX($169:$169,COLUMN($G$169)+_xlfn.SEQUENCE($E$54)-1)
               *$E$55
               *((1+$E$55)^($E$54-_xlfn.SEQUENCE($E$54)+1)
                 -(1+$E$55)^(CM$163-_xlfn.SEQUENCE($E$54)))
               /((1+$E$55)^($E$54-_xlfn.SEQUENCE($E$54)+1)-1)
               *(CM$163-_xlfn.SEQUENCE($E$54)+1&gt;=1)
               *(CM$163-_xlfn.SEQUENCE($E$54)+1&lt;=$E$54-_xlfn.SEQUENCE($E$54)+1)
            )
         ),
         0
      )
   )
)</f>
        <v>0</v>
      </c>
      <c r="CN193" s="151" cm="1">
        <f t="array" ref="CN193">IF(CN$163&gt;$E$54,
   0,
   IF($E$65=Database!$B$607,
      IF($E$56=0,
         0,
         SUMPRODUCT(
            INDEX($169:$169,COLUMN($G$169)+_xlfn.SEQUENCE($E$54)-1)
            *$E$56
            *((1+$E$56)^($E$54-_xlfn.SEQUENCE($E$54)+1)
              -(1+$E$56)^(CN$163-_xlfn.SEQUENCE($E$54)))
            /((1+$E$56)^($E$54-_xlfn.SEQUENCE($E$54)+1)-1)
            *(CN$163-_xlfn.SEQUENCE($E$54)+1&gt;=1)
            *(CN$163-_xlfn.SEQUENCE($E$54)+1&lt;=$E$54-_xlfn.SEQUENCE($E$54)+1)
         )
      ),
      IF($E$65=Database!$B$608,
         IF($E$55=0,
            0,
            SUMPRODUCT(
               INDEX($169:$169,COLUMN($G$169)+_xlfn.SEQUENCE($E$54)-1)
               *$E$55
               *((1+$E$55)^($E$54-_xlfn.SEQUENCE($E$54)+1)
                 -(1+$E$55)^(CN$163-_xlfn.SEQUENCE($E$54)))
               /((1+$E$55)^($E$54-_xlfn.SEQUENCE($E$54)+1)-1)
               *(CN$163-_xlfn.SEQUENCE($E$54)+1&gt;=1)
               *(CN$163-_xlfn.SEQUENCE($E$54)+1&lt;=$E$54-_xlfn.SEQUENCE($E$54)+1)
            )
         ),
         0
      )
   )
)</f>
        <v>0</v>
      </c>
      <c r="CO193" s="151" cm="1">
        <f t="array" ref="CO193">IF(CO$163&gt;$E$54,
   0,
   IF($E$65=Database!$B$607,
      IF($E$56=0,
         0,
         SUMPRODUCT(
            INDEX($169:$169,COLUMN($G$169)+_xlfn.SEQUENCE($E$54)-1)
            *$E$56
            *((1+$E$56)^($E$54-_xlfn.SEQUENCE($E$54)+1)
              -(1+$E$56)^(CO$163-_xlfn.SEQUENCE($E$54)))
            /((1+$E$56)^($E$54-_xlfn.SEQUENCE($E$54)+1)-1)
            *(CO$163-_xlfn.SEQUENCE($E$54)+1&gt;=1)
            *(CO$163-_xlfn.SEQUENCE($E$54)+1&lt;=$E$54-_xlfn.SEQUENCE($E$54)+1)
         )
      ),
      IF($E$65=Database!$B$608,
         IF($E$55=0,
            0,
            SUMPRODUCT(
               INDEX($169:$169,COLUMN($G$169)+_xlfn.SEQUENCE($E$54)-1)
               *$E$55
               *((1+$E$55)^($E$54-_xlfn.SEQUENCE($E$54)+1)
                 -(1+$E$55)^(CO$163-_xlfn.SEQUENCE($E$54)))
               /((1+$E$55)^($E$54-_xlfn.SEQUENCE($E$54)+1)-1)
               *(CO$163-_xlfn.SEQUENCE($E$54)+1&gt;=1)
               *(CO$163-_xlfn.SEQUENCE($E$54)+1&lt;=$E$54-_xlfn.SEQUENCE($E$54)+1)
            )
         ),
         0
      )
   )
)</f>
        <v>0</v>
      </c>
      <c r="CP193" s="151" cm="1">
        <f t="array" ref="CP193">IF(CP$163&gt;$E$54,
   0,
   IF($E$65=Database!$B$607,
      IF($E$56=0,
         0,
         SUMPRODUCT(
            INDEX($169:$169,COLUMN($G$169)+_xlfn.SEQUENCE($E$54)-1)
            *$E$56
            *((1+$E$56)^($E$54-_xlfn.SEQUENCE($E$54)+1)
              -(1+$E$56)^(CP$163-_xlfn.SEQUENCE($E$54)))
            /((1+$E$56)^($E$54-_xlfn.SEQUENCE($E$54)+1)-1)
            *(CP$163-_xlfn.SEQUENCE($E$54)+1&gt;=1)
            *(CP$163-_xlfn.SEQUENCE($E$54)+1&lt;=$E$54-_xlfn.SEQUENCE($E$54)+1)
         )
      ),
      IF($E$65=Database!$B$608,
         IF($E$55=0,
            0,
            SUMPRODUCT(
               INDEX($169:$169,COLUMN($G$169)+_xlfn.SEQUENCE($E$54)-1)
               *$E$55
               *((1+$E$55)^($E$54-_xlfn.SEQUENCE($E$54)+1)
                 -(1+$E$55)^(CP$163-_xlfn.SEQUENCE($E$54)))
               /((1+$E$55)^($E$54-_xlfn.SEQUENCE($E$54)+1)-1)
               *(CP$163-_xlfn.SEQUENCE($E$54)+1&gt;=1)
               *(CP$163-_xlfn.SEQUENCE($E$54)+1&lt;=$E$54-_xlfn.SEQUENCE($E$54)+1)
            )
         ),
         0
      )
   )
)</f>
        <v>0</v>
      </c>
      <c r="CQ193" s="151" cm="1">
        <f t="array" ref="CQ193">IF(CQ$163&gt;$E$54,
   0,
   IF($E$65=Database!$B$607,
      IF($E$56=0,
         0,
         SUMPRODUCT(
            INDEX($169:$169,COLUMN($G$169)+_xlfn.SEQUENCE($E$54)-1)
            *$E$56
            *((1+$E$56)^($E$54-_xlfn.SEQUENCE($E$54)+1)
              -(1+$E$56)^(CQ$163-_xlfn.SEQUENCE($E$54)))
            /((1+$E$56)^($E$54-_xlfn.SEQUENCE($E$54)+1)-1)
            *(CQ$163-_xlfn.SEQUENCE($E$54)+1&gt;=1)
            *(CQ$163-_xlfn.SEQUENCE($E$54)+1&lt;=$E$54-_xlfn.SEQUENCE($E$54)+1)
         )
      ),
      IF($E$65=Database!$B$608,
         IF($E$55=0,
            0,
            SUMPRODUCT(
               INDEX($169:$169,COLUMN($G$169)+_xlfn.SEQUENCE($E$54)-1)
               *$E$55
               *((1+$E$55)^($E$54-_xlfn.SEQUENCE($E$54)+1)
                 -(1+$E$55)^(CQ$163-_xlfn.SEQUENCE($E$54)))
               /((1+$E$55)^($E$54-_xlfn.SEQUENCE($E$54)+1)-1)
               *(CQ$163-_xlfn.SEQUENCE($E$54)+1&gt;=1)
               *(CQ$163-_xlfn.SEQUENCE($E$54)+1&lt;=$E$54-_xlfn.SEQUENCE($E$54)+1)
            )
         ),
         0
      )
   )
)</f>
        <v>0</v>
      </c>
      <c r="CR193" s="151" cm="1">
        <f t="array" ref="CR193">IF(CR$163&gt;$E$54,
   0,
   IF($E$65=Database!$B$607,
      IF($E$56=0,
         0,
         SUMPRODUCT(
            INDEX($169:$169,COLUMN($G$169)+_xlfn.SEQUENCE($E$54)-1)
            *$E$56
            *((1+$E$56)^($E$54-_xlfn.SEQUENCE($E$54)+1)
              -(1+$E$56)^(CR$163-_xlfn.SEQUENCE($E$54)))
            /((1+$E$56)^($E$54-_xlfn.SEQUENCE($E$54)+1)-1)
            *(CR$163-_xlfn.SEQUENCE($E$54)+1&gt;=1)
            *(CR$163-_xlfn.SEQUENCE($E$54)+1&lt;=$E$54-_xlfn.SEQUENCE($E$54)+1)
         )
      ),
      IF($E$65=Database!$B$608,
         IF($E$55=0,
            0,
            SUMPRODUCT(
               INDEX($169:$169,COLUMN($G$169)+_xlfn.SEQUENCE($E$54)-1)
               *$E$55
               *((1+$E$55)^($E$54-_xlfn.SEQUENCE($E$54)+1)
                 -(1+$E$55)^(CR$163-_xlfn.SEQUENCE($E$54)))
               /((1+$E$55)^($E$54-_xlfn.SEQUENCE($E$54)+1)-1)
               *(CR$163-_xlfn.SEQUENCE($E$54)+1&gt;=1)
               *(CR$163-_xlfn.SEQUENCE($E$54)+1&lt;=$E$54-_xlfn.SEQUENCE($E$54)+1)
            )
         ),
         0
      )
   )
)</f>
        <v>0</v>
      </c>
      <c r="CS193" s="151" cm="1">
        <f t="array" ref="CS193">IF(CS$163&gt;$E$54,
   0,
   IF($E$65=Database!$B$607,
      IF($E$56=0,
         0,
         SUMPRODUCT(
            INDEX($169:$169,COLUMN($G$169)+_xlfn.SEQUENCE($E$54)-1)
            *$E$56
            *((1+$E$56)^($E$54-_xlfn.SEQUENCE($E$54)+1)
              -(1+$E$56)^(CS$163-_xlfn.SEQUENCE($E$54)))
            /((1+$E$56)^($E$54-_xlfn.SEQUENCE($E$54)+1)-1)
            *(CS$163-_xlfn.SEQUENCE($E$54)+1&gt;=1)
            *(CS$163-_xlfn.SEQUENCE($E$54)+1&lt;=$E$54-_xlfn.SEQUENCE($E$54)+1)
         )
      ),
      IF($E$65=Database!$B$608,
         IF($E$55=0,
            0,
            SUMPRODUCT(
               INDEX($169:$169,COLUMN($G$169)+_xlfn.SEQUENCE($E$54)-1)
               *$E$55
               *((1+$E$55)^($E$54-_xlfn.SEQUENCE($E$54)+1)
                 -(1+$E$55)^(CS$163-_xlfn.SEQUENCE($E$54)))
               /((1+$E$55)^($E$54-_xlfn.SEQUENCE($E$54)+1)-1)
               *(CS$163-_xlfn.SEQUENCE($E$54)+1&gt;=1)
               *(CS$163-_xlfn.SEQUENCE($E$54)+1&lt;=$E$54-_xlfn.SEQUENCE($E$54)+1)
            )
         ),
         0
      )
   )
)</f>
        <v>0</v>
      </c>
      <c r="CT193" s="151" cm="1">
        <f t="array" ref="CT193">IF(CT$163&gt;$E$54,
   0,
   IF($E$65=Database!$B$607,
      IF($E$56=0,
         0,
         SUMPRODUCT(
            INDEX($169:$169,COLUMN($G$169)+_xlfn.SEQUENCE($E$54)-1)
            *$E$56
            *((1+$E$56)^($E$54-_xlfn.SEQUENCE($E$54)+1)
              -(1+$E$56)^(CT$163-_xlfn.SEQUENCE($E$54)))
            /((1+$E$56)^($E$54-_xlfn.SEQUENCE($E$54)+1)-1)
            *(CT$163-_xlfn.SEQUENCE($E$54)+1&gt;=1)
            *(CT$163-_xlfn.SEQUENCE($E$54)+1&lt;=$E$54-_xlfn.SEQUENCE($E$54)+1)
         )
      ),
      IF($E$65=Database!$B$608,
         IF($E$55=0,
            0,
            SUMPRODUCT(
               INDEX($169:$169,COLUMN($G$169)+_xlfn.SEQUENCE($E$54)-1)
               *$E$55
               *((1+$E$55)^($E$54-_xlfn.SEQUENCE($E$54)+1)
                 -(1+$E$55)^(CT$163-_xlfn.SEQUENCE($E$54)))
               /((1+$E$55)^($E$54-_xlfn.SEQUENCE($E$54)+1)-1)
               *(CT$163-_xlfn.SEQUENCE($E$54)+1&gt;=1)
               *(CT$163-_xlfn.SEQUENCE($E$54)+1&lt;=$E$54-_xlfn.SEQUENCE($E$54)+1)
            )
         ),
         0
      )
   )
)</f>
        <v>0</v>
      </c>
      <c r="CU193" s="151" cm="1">
        <f t="array" ref="CU193">IF(CU$163&gt;$E$54,
   0,
   IF($E$65=Database!$B$607,
      IF($E$56=0,
         0,
         SUMPRODUCT(
            INDEX($169:$169,COLUMN($G$169)+_xlfn.SEQUENCE($E$54)-1)
            *$E$56
            *((1+$E$56)^($E$54-_xlfn.SEQUENCE($E$54)+1)
              -(1+$E$56)^(CU$163-_xlfn.SEQUENCE($E$54)))
            /((1+$E$56)^($E$54-_xlfn.SEQUENCE($E$54)+1)-1)
            *(CU$163-_xlfn.SEQUENCE($E$54)+1&gt;=1)
            *(CU$163-_xlfn.SEQUENCE($E$54)+1&lt;=$E$54-_xlfn.SEQUENCE($E$54)+1)
         )
      ),
      IF($E$65=Database!$B$608,
         IF($E$55=0,
            0,
            SUMPRODUCT(
               INDEX($169:$169,COLUMN($G$169)+_xlfn.SEQUENCE($E$54)-1)
               *$E$55
               *((1+$E$55)^($E$54-_xlfn.SEQUENCE($E$54)+1)
                 -(1+$E$55)^(CU$163-_xlfn.SEQUENCE($E$54)))
               /((1+$E$55)^($E$54-_xlfn.SEQUENCE($E$54)+1)-1)
               *(CU$163-_xlfn.SEQUENCE($E$54)+1&gt;=1)
               *(CU$163-_xlfn.SEQUENCE($E$54)+1&lt;=$E$54-_xlfn.SEQUENCE($E$54)+1)
            )
         ),
         0
      )
   )
)</f>
        <v>0</v>
      </c>
      <c r="CV193" s="151" cm="1">
        <f t="array" ref="CV193">IF(CV$163&gt;$E$54,
   0,
   IF($E$65=Database!$B$607,
      IF($E$56=0,
         0,
         SUMPRODUCT(
            INDEX($169:$169,COLUMN($G$169)+_xlfn.SEQUENCE($E$54)-1)
            *$E$56
            *((1+$E$56)^($E$54-_xlfn.SEQUENCE($E$54)+1)
              -(1+$E$56)^(CV$163-_xlfn.SEQUENCE($E$54)))
            /((1+$E$56)^($E$54-_xlfn.SEQUENCE($E$54)+1)-1)
            *(CV$163-_xlfn.SEQUENCE($E$54)+1&gt;=1)
            *(CV$163-_xlfn.SEQUENCE($E$54)+1&lt;=$E$54-_xlfn.SEQUENCE($E$54)+1)
         )
      ),
      IF($E$65=Database!$B$608,
         IF($E$55=0,
            0,
            SUMPRODUCT(
               INDEX($169:$169,COLUMN($G$169)+_xlfn.SEQUENCE($E$54)-1)
               *$E$55
               *((1+$E$55)^($E$54-_xlfn.SEQUENCE($E$54)+1)
                 -(1+$E$55)^(CV$163-_xlfn.SEQUENCE($E$54)))
               /((1+$E$55)^($E$54-_xlfn.SEQUENCE($E$54)+1)-1)
               *(CV$163-_xlfn.SEQUENCE($E$54)+1&gt;=1)
               *(CV$163-_xlfn.SEQUENCE($E$54)+1&lt;=$E$54-_xlfn.SEQUENCE($E$54)+1)
            )
         ),
         0
      )
   )
)</f>
        <v>0</v>
      </c>
      <c r="CW193" s="151" cm="1">
        <f t="array" ref="CW193">IF(CW$163&gt;$E$54,
   0,
   IF($E$65=Database!$B$607,
      IF($E$56=0,
         0,
         SUMPRODUCT(
            INDEX($169:$169,COLUMN($G$169)+_xlfn.SEQUENCE($E$54)-1)
            *$E$56
            *((1+$E$56)^($E$54-_xlfn.SEQUENCE($E$54)+1)
              -(1+$E$56)^(CW$163-_xlfn.SEQUENCE($E$54)))
            /((1+$E$56)^($E$54-_xlfn.SEQUENCE($E$54)+1)-1)
            *(CW$163-_xlfn.SEQUENCE($E$54)+1&gt;=1)
            *(CW$163-_xlfn.SEQUENCE($E$54)+1&lt;=$E$54-_xlfn.SEQUENCE($E$54)+1)
         )
      ),
      IF($E$65=Database!$B$608,
         IF($E$55=0,
            0,
            SUMPRODUCT(
               INDEX($169:$169,COLUMN($G$169)+_xlfn.SEQUENCE($E$54)-1)
               *$E$55
               *((1+$E$55)^($E$54-_xlfn.SEQUENCE($E$54)+1)
                 -(1+$E$55)^(CW$163-_xlfn.SEQUENCE($E$54)))
               /((1+$E$55)^($E$54-_xlfn.SEQUENCE($E$54)+1)-1)
               *(CW$163-_xlfn.SEQUENCE($E$54)+1&gt;=1)
               *(CW$163-_xlfn.SEQUENCE($E$54)+1&lt;=$E$54-_xlfn.SEQUENCE($E$54)+1)
            )
         ),
         0
      )
   )
)</f>
        <v>0</v>
      </c>
      <c r="CX193" s="151" cm="1">
        <f t="array" ref="CX193">IF(CX$163&gt;$E$54,
   0,
   IF($E$65=Database!$B$607,
      IF($E$56=0,
         0,
         SUMPRODUCT(
            INDEX($169:$169,COLUMN($G$169)+_xlfn.SEQUENCE($E$54)-1)
            *$E$56
            *((1+$E$56)^($E$54-_xlfn.SEQUENCE($E$54)+1)
              -(1+$E$56)^(CX$163-_xlfn.SEQUENCE($E$54)))
            /((1+$E$56)^($E$54-_xlfn.SEQUENCE($E$54)+1)-1)
            *(CX$163-_xlfn.SEQUENCE($E$54)+1&gt;=1)
            *(CX$163-_xlfn.SEQUENCE($E$54)+1&lt;=$E$54-_xlfn.SEQUENCE($E$54)+1)
         )
      ),
      IF($E$65=Database!$B$608,
         IF($E$55=0,
            0,
            SUMPRODUCT(
               INDEX($169:$169,COLUMN($G$169)+_xlfn.SEQUENCE($E$54)-1)
               *$E$55
               *((1+$E$55)^($E$54-_xlfn.SEQUENCE($E$54)+1)
                 -(1+$E$55)^(CX$163-_xlfn.SEQUENCE($E$54)))
               /((1+$E$55)^($E$54-_xlfn.SEQUENCE($E$54)+1)-1)
               *(CX$163-_xlfn.SEQUENCE($E$54)+1&gt;=1)
               *(CX$163-_xlfn.SEQUENCE($E$54)+1&lt;=$E$54-_xlfn.SEQUENCE($E$54)+1)
            )
         ),
         0
      )
   )
)</f>
        <v>0</v>
      </c>
      <c r="CY193" s="151" cm="1">
        <f t="array" ref="CY193">IF(CY$163&gt;$E$54,
   0,
   IF($E$65=Database!$B$607,
      IF($E$56=0,
         0,
         SUMPRODUCT(
            INDEX($169:$169,COLUMN($G$169)+_xlfn.SEQUENCE($E$54)-1)
            *$E$56
            *((1+$E$56)^($E$54-_xlfn.SEQUENCE($E$54)+1)
              -(1+$E$56)^(CY$163-_xlfn.SEQUENCE($E$54)))
            /((1+$E$56)^($E$54-_xlfn.SEQUENCE($E$54)+1)-1)
            *(CY$163-_xlfn.SEQUENCE($E$54)+1&gt;=1)
            *(CY$163-_xlfn.SEQUENCE($E$54)+1&lt;=$E$54-_xlfn.SEQUENCE($E$54)+1)
         )
      ),
      IF($E$65=Database!$B$608,
         IF($E$55=0,
            0,
            SUMPRODUCT(
               INDEX($169:$169,COLUMN($G$169)+_xlfn.SEQUENCE($E$54)-1)
               *$E$55
               *((1+$E$55)^($E$54-_xlfn.SEQUENCE($E$54)+1)
                 -(1+$E$55)^(CY$163-_xlfn.SEQUENCE($E$54)))
               /((1+$E$55)^($E$54-_xlfn.SEQUENCE($E$54)+1)-1)
               *(CY$163-_xlfn.SEQUENCE($E$54)+1&gt;=1)
               *(CY$163-_xlfn.SEQUENCE($E$54)+1&lt;=$E$54-_xlfn.SEQUENCE($E$54)+1)
            )
         ),
         0
      )
   )
)</f>
        <v>0</v>
      </c>
      <c r="CZ193" s="151" cm="1">
        <f t="array" ref="CZ193">IF(CZ$163&gt;$E$54,
   0,
   IF($E$65=Database!$B$607,
      IF($E$56=0,
         0,
         SUMPRODUCT(
            INDEX($169:$169,COLUMN($G$169)+_xlfn.SEQUENCE($E$54)-1)
            *$E$56
            *((1+$E$56)^($E$54-_xlfn.SEQUENCE($E$54)+1)
              -(1+$E$56)^(CZ$163-_xlfn.SEQUENCE($E$54)))
            /((1+$E$56)^($E$54-_xlfn.SEQUENCE($E$54)+1)-1)
            *(CZ$163-_xlfn.SEQUENCE($E$54)+1&gt;=1)
            *(CZ$163-_xlfn.SEQUENCE($E$54)+1&lt;=$E$54-_xlfn.SEQUENCE($E$54)+1)
         )
      ),
      IF($E$65=Database!$B$608,
         IF($E$55=0,
            0,
            SUMPRODUCT(
               INDEX($169:$169,COLUMN($G$169)+_xlfn.SEQUENCE($E$54)-1)
               *$E$55
               *((1+$E$55)^($E$54-_xlfn.SEQUENCE($E$54)+1)
                 -(1+$E$55)^(CZ$163-_xlfn.SEQUENCE($E$54)))
               /((1+$E$55)^($E$54-_xlfn.SEQUENCE($E$54)+1)-1)
               *(CZ$163-_xlfn.SEQUENCE($E$54)+1&gt;=1)
               *(CZ$163-_xlfn.SEQUENCE($E$54)+1&lt;=$E$54-_xlfn.SEQUENCE($E$54)+1)
            )
         ),
         0
      )
   )
)</f>
        <v>0</v>
      </c>
      <c r="DA193" s="151" cm="1">
        <f t="array" ref="DA193">IF(DA$163&gt;$E$54,
   0,
   IF($E$65=Database!$B$607,
      IF($E$56=0,
         0,
         SUMPRODUCT(
            INDEX($169:$169,COLUMN($G$169)+_xlfn.SEQUENCE($E$54)-1)
            *$E$56
            *((1+$E$56)^($E$54-_xlfn.SEQUENCE($E$54)+1)
              -(1+$E$56)^(DA$163-_xlfn.SEQUENCE($E$54)))
            /((1+$E$56)^($E$54-_xlfn.SEQUENCE($E$54)+1)-1)
            *(DA$163-_xlfn.SEQUENCE($E$54)+1&gt;=1)
            *(DA$163-_xlfn.SEQUENCE($E$54)+1&lt;=$E$54-_xlfn.SEQUENCE($E$54)+1)
         )
      ),
      IF($E$65=Database!$B$608,
         IF($E$55=0,
            0,
            SUMPRODUCT(
               INDEX($169:$169,COLUMN($G$169)+_xlfn.SEQUENCE($E$54)-1)
               *$E$55
               *((1+$E$55)^($E$54-_xlfn.SEQUENCE($E$54)+1)
                 -(1+$E$55)^(DA$163-_xlfn.SEQUENCE($E$54)))
               /((1+$E$55)^($E$54-_xlfn.SEQUENCE($E$54)+1)-1)
               *(DA$163-_xlfn.SEQUENCE($E$54)+1&gt;=1)
               *(DA$163-_xlfn.SEQUENCE($E$54)+1&lt;=$E$54-_xlfn.SEQUENCE($E$54)+1)
            )
         ),
         0
      )
   )
)</f>
        <v>0</v>
      </c>
      <c r="DB193" s="151" cm="1">
        <f t="array" ref="DB193">IF(DB$163&gt;$E$54,
   0,
   IF($E$65=Database!$B$607,
      IF($E$56=0,
         0,
         SUMPRODUCT(
            INDEX($169:$169,COLUMN($G$169)+_xlfn.SEQUENCE($E$54)-1)
            *$E$56
            *((1+$E$56)^($E$54-_xlfn.SEQUENCE($E$54)+1)
              -(1+$E$56)^(DB$163-_xlfn.SEQUENCE($E$54)))
            /((1+$E$56)^($E$54-_xlfn.SEQUENCE($E$54)+1)-1)
            *(DB$163-_xlfn.SEQUENCE($E$54)+1&gt;=1)
            *(DB$163-_xlfn.SEQUENCE($E$54)+1&lt;=$E$54-_xlfn.SEQUENCE($E$54)+1)
         )
      ),
      IF($E$65=Database!$B$608,
         IF($E$55=0,
            0,
            SUMPRODUCT(
               INDEX($169:$169,COLUMN($G$169)+_xlfn.SEQUENCE($E$54)-1)
               *$E$55
               *((1+$E$55)^($E$54-_xlfn.SEQUENCE($E$54)+1)
                 -(1+$E$55)^(DB$163-_xlfn.SEQUENCE($E$54)))
               /((1+$E$55)^($E$54-_xlfn.SEQUENCE($E$54)+1)-1)
               *(DB$163-_xlfn.SEQUENCE($E$54)+1&gt;=1)
               *(DB$163-_xlfn.SEQUENCE($E$54)+1&lt;=$E$54-_xlfn.SEQUENCE($E$54)+1)
            )
         ),
         0
      )
   )
)</f>
        <v>0</v>
      </c>
    </row>
    <row r="194" spans="2:106" x14ac:dyDescent="0.25">
      <c r="B194" s="149" t="s">
        <v>383</v>
      </c>
      <c r="C194" s="149"/>
      <c r="E194" s="150">
        <f>SUM(G194:DB194)</f>
        <v>0</v>
      </c>
      <c r="F194" s="141"/>
      <c r="G194" s="151" cm="1">
        <f t="array" ref="G194">IF(G$163&gt;$E$54,
   0,
   IF($E$44=Database!$B$576,
      IF($E$66=Database!$B$607,
         IF($E$56=0,
            0,
            SUMPRODUCT(
               INDEX($172:$172,COLUMN($G$172)+_xlfn.SEQUENCE($E$54)-1)
               *$E$56
               *((1+$E$56)^($E$54-_xlfn.SEQUENCE($E$54)+1)
                 -(1+$E$56)^(G$163-_xlfn.SEQUENCE($E$54)))
               /((1+$E$56)^($E$54-_xlfn.SEQUENCE($E$54)+1)-1)
               *(G$163-_xlfn.SEQUENCE($E$54)+1&gt;=1)
               *(G$163-_xlfn.SEQUENCE($E$54)+1&lt;=$E$54-_xlfn.SEQUENCE($E$54)+1)
            )
         ),
         IF($E$66=Database!$B$608,
            IF($E$55=0,
               0,
               SUMPRODUCT(
                  INDEX($172:$172,COLUMN($G$172)+_xlfn.SEQUENCE($E$54)-1)
                  *$E$55
                  *((1+$E$55)^($E$54-_xlfn.SEQUENCE($E$54)+1)
                    -(1+$E$55)^(G$163-_xlfn.SEQUENCE($E$54)))
                  /((1+$E$55)^($E$54-_xlfn.SEQUENCE($E$54)+1)-1)
                  *(G$163-_xlfn.SEQUENCE($E$54)+1&gt;=1)
                  *(G$163-_xlfn.SEQUENCE($E$54)+1&lt;=$E$54-_xlfn.SEQUENCE($E$54)+1)
               )
            ),
            0
         )
      ),
      0
   )
)</f>
        <v>0</v>
      </c>
      <c r="H194" s="151" cm="1">
        <f t="array" ref="H194">IF(H$163&gt;$E$54,
   0,
   IF($E$44=Database!$B$576,
      IF($E$66=Database!$B$607,
         IF($E$56=0,
            0,
            SUMPRODUCT(
               INDEX($172:$172,COLUMN($G$172)+_xlfn.SEQUENCE($E$54)-1)
               *$E$56
               *((1+$E$56)^($E$54-_xlfn.SEQUENCE($E$54)+1)
                 -(1+$E$56)^(H$163-_xlfn.SEQUENCE($E$54)))
               /((1+$E$56)^($E$54-_xlfn.SEQUENCE($E$54)+1)-1)
               *(H$163-_xlfn.SEQUENCE($E$54)+1&gt;=1)
               *(H$163-_xlfn.SEQUENCE($E$54)+1&lt;=$E$54-_xlfn.SEQUENCE($E$54)+1)
            )
         ),
         IF($E$66=Database!$B$608,
            IF($E$55=0,
               0,
               SUMPRODUCT(
                  INDEX($172:$172,COLUMN($G$172)+_xlfn.SEQUENCE($E$54)-1)
                  *$E$55
                  *((1+$E$55)^($E$54-_xlfn.SEQUENCE($E$54)+1)
                    -(1+$E$55)^(H$163-_xlfn.SEQUENCE($E$54)))
                  /((1+$E$55)^($E$54-_xlfn.SEQUENCE($E$54)+1)-1)
                  *(H$163-_xlfn.SEQUENCE($E$54)+1&gt;=1)
                  *(H$163-_xlfn.SEQUENCE($E$54)+1&lt;=$E$54-_xlfn.SEQUENCE($E$54)+1)
               )
            ),
            0
         )
      ),
      0
   )
)</f>
        <v>0</v>
      </c>
      <c r="I194" s="151" cm="1">
        <f t="array" ref="I194">IF(I$163&gt;$E$54,
   0,
   IF($E$44=Database!$B$576,
      IF($E$66=Database!$B$607,
         IF($E$56=0,
            0,
            SUMPRODUCT(
               INDEX($172:$172,COLUMN($G$172)+_xlfn.SEQUENCE($E$54)-1)
               *$E$56
               *((1+$E$56)^($E$54-_xlfn.SEQUENCE($E$54)+1)
                 -(1+$E$56)^(I$163-_xlfn.SEQUENCE($E$54)))
               /((1+$E$56)^($E$54-_xlfn.SEQUENCE($E$54)+1)-1)
               *(I$163-_xlfn.SEQUENCE($E$54)+1&gt;=1)
               *(I$163-_xlfn.SEQUENCE($E$54)+1&lt;=$E$54-_xlfn.SEQUENCE($E$54)+1)
            )
         ),
         IF($E$66=Database!$B$608,
            IF($E$55=0,
               0,
               SUMPRODUCT(
                  INDEX($172:$172,COLUMN($G$172)+_xlfn.SEQUENCE($E$54)-1)
                  *$E$55
                  *((1+$E$55)^($E$54-_xlfn.SEQUENCE($E$54)+1)
                    -(1+$E$55)^(I$163-_xlfn.SEQUENCE($E$54)))
                  /((1+$E$55)^($E$54-_xlfn.SEQUENCE($E$54)+1)-1)
                  *(I$163-_xlfn.SEQUENCE($E$54)+1&gt;=1)
                  *(I$163-_xlfn.SEQUENCE($E$54)+1&lt;=$E$54-_xlfn.SEQUENCE($E$54)+1)
               )
            ),
            0
         )
      ),
      0
   )
)</f>
        <v>0</v>
      </c>
      <c r="J194" s="151" cm="1">
        <f t="array" ref="J194">IF(J$163&gt;$E$54,
   0,
   IF($E$44=Database!$B$576,
      IF($E$66=Database!$B$607,
         IF($E$56=0,
            0,
            SUMPRODUCT(
               INDEX($172:$172,COLUMN($G$172)+_xlfn.SEQUENCE($E$54)-1)
               *$E$56
               *((1+$E$56)^($E$54-_xlfn.SEQUENCE($E$54)+1)
                 -(1+$E$56)^(J$163-_xlfn.SEQUENCE($E$54)))
               /((1+$E$56)^($E$54-_xlfn.SEQUENCE($E$54)+1)-1)
               *(J$163-_xlfn.SEQUENCE($E$54)+1&gt;=1)
               *(J$163-_xlfn.SEQUENCE($E$54)+1&lt;=$E$54-_xlfn.SEQUENCE($E$54)+1)
            )
         ),
         IF($E$66=Database!$B$608,
            IF($E$55=0,
               0,
               SUMPRODUCT(
                  INDEX($172:$172,COLUMN($G$172)+_xlfn.SEQUENCE($E$54)-1)
                  *$E$55
                  *((1+$E$55)^($E$54-_xlfn.SEQUENCE($E$54)+1)
                    -(1+$E$55)^(J$163-_xlfn.SEQUENCE($E$54)))
                  /((1+$E$55)^($E$54-_xlfn.SEQUENCE($E$54)+1)-1)
                  *(J$163-_xlfn.SEQUENCE($E$54)+1&gt;=1)
                  *(J$163-_xlfn.SEQUENCE($E$54)+1&lt;=$E$54-_xlfn.SEQUENCE($E$54)+1)
               )
            ),
            0
         )
      ),
      0
   )
)</f>
        <v>0</v>
      </c>
      <c r="K194" s="151" cm="1">
        <f t="array" ref="K194">IF(K$163&gt;$E$54,
   0,
   IF($E$44=Database!$B$576,
      IF($E$66=Database!$B$607,
         IF($E$56=0,
            0,
            SUMPRODUCT(
               INDEX($172:$172,COLUMN($G$172)+_xlfn.SEQUENCE($E$54)-1)
               *$E$56
               *((1+$E$56)^($E$54-_xlfn.SEQUENCE($E$54)+1)
                 -(1+$E$56)^(K$163-_xlfn.SEQUENCE($E$54)))
               /((1+$E$56)^($E$54-_xlfn.SEQUENCE($E$54)+1)-1)
               *(K$163-_xlfn.SEQUENCE($E$54)+1&gt;=1)
               *(K$163-_xlfn.SEQUENCE($E$54)+1&lt;=$E$54-_xlfn.SEQUENCE($E$54)+1)
            )
         ),
         IF($E$66=Database!$B$608,
            IF($E$55=0,
               0,
               SUMPRODUCT(
                  INDEX($172:$172,COLUMN($G$172)+_xlfn.SEQUENCE($E$54)-1)
                  *$E$55
                  *((1+$E$55)^($E$54-_xlfn.SEQUENCE($E$54)+1)
                    -(1+$E$55)^(K$163-_xlfn.SEQUENCE($E$54)))
                  /((1+$E$55)^($E$54-_xlfn.SEQUENCE($E$54)+1)-1)
                  *(K$163-_xlfn.SEQUENCE($E$54)+1&gt;=1)
                  *(K$163-_xlfn.SEQUENCE($E$54)+1&lt;=$E$54-_xlfn.SEQUENCE($E$54)+1)
               )
            ),
            0
         )
      ),
      0
   )
)</f>
        <v>0</v>
      </c>
      <c r="L194" s="151" cm="1">
        <f t="array" ref="L194">IF(L$163&gt;$E$54,
   0,
   IF($E$44=Database!$B$576,
      IF($E$66=Database!$B$607,
         IF($E$56=0,
            0,
            SUMPRODUCT(
               INDEX($172:$172,COLUMN($G$172)+_xlfn.SEQUENCE($E$54)-1)
               *$E$56
               *((1+$E$56)^($E$54-_xlfn.SEQUENCE($E$54)+1)
                 -(1+$E$56)^(L$163-_xlfn.SEQUENCE($E$54)))
               /((1+$E$56)^($E$54-_xlfn.SEQUENCE($E$54)+1)-1)
               *(L$163-_xlfn.SEQUENCE($E$54)+1&gt;=1)
               *(L$163-_xlfn.SEQUENCE($E$54)+1&lt;=$E$54-_xlfn.SEQUENCE($E$54)+1)
            )
         ),
         IF($E$66=Database!$B$608,
            IF($E$55=0,
               0,
               SUMPRODUCT(
                  INDEX($172:$172,COLUMN($G$172)+_xlfn.SEQUENCE($E$54)-1)
                  *$E$55
                  *((1+$E$55)^($E$54-_xlfn.SEQUENCE($E$54)+1)
                    -(1+$E$55)^(L$163-_xlfn.SEQUENCE($E$54)))
                  /((1+$E$55)^($E$54-_xlfn.SEQUENCE($E$54)+1)-1)
                  *(L$163-_xlfn.SEQUENCE($E$54)+1&gt;=1)
                  *(L$163-_xlfn.SEQUENCE($E$54)+1&lt;=$E$54-_xlfn.SEQUENCE($E$54)+1)
               )
            ),
            0
         )
      ),
      0
   )
)</f>
        <v>0</v>
      </c>
      <c r="M194" s="151" cm="1">
        <f t="array" ref="M194">IF(M$163&gt;$E$54,
   0,
   IF($E$44=Database!$B$576,
      IF($E$66=Database!$B$607,
         IF($E$56=0,
            0,
            SUMPRODUCT(
               INDEX($172:$172,COLUMN($G$172)+_xlfn.SEQUENCE($E$54)-1)
               *$E$56
               *((1+$E$56)^($E$54-_xlfn.SEQUENCE($E$54)+1)
                 -(1+$E$56)^(M$163-_xlfn.SEQUENCE($E$54)))
               /((1+$E$56)^($E$54-_xlfn.SEQUENCE($E$54)+1)-1)
               *(M$163-_xlfn.SEQUENCE($E$54)+1&gt;=1)
               *(M$163-_xlfn.SEQUENCE($E$54)+1&lt;=$E$54-_xlfn.SEQUENCE($E$54)+1)
            )
         ),
         IF($E$66=Database!$B$608,
            IF($E$55=0,
               0,
               SUMPRODUCT(
                  INDEX($172:$172,COLUMN($G$172)+_xlfn.SEQUENCE($E$54)-1)
                  *$E$55
                  *((1+$E$55)^($E$54-_xlfn.SEQUENCE($E$54)+1)
                    -(1+$E$55)^(M$163-_xlfn.SEQUENCE($E$54)))
                  /((1+$E$55)^($E$54-_xlfn.SEQUENCE($E$54)+1)-1)
                  *(M$163-_xlfn.SEQUENCE($E$54)+1&gt;=1)
                  *(M$163-_xlfn.SEQUENCE($E$54)+1&lt;=$E$54-_xlfn.SEQUENCE($E$54)+1)
               )
            ),
            0
         )
      ),
      0
   )
)</f>
        <v>0</v>
      </c>
      <c r="N194" s="151" cm="1">
        <f t="array" ref="N194">IF(N$163&gt;$E$54,
   0,
   IF($E$44=Database!$B$576,
      IF($E$66=Database!$B$607,
         IF($E$56=0,
            0,
            SUMPRODUCT(
               INDEX($172:$172,COLUMN($G$172)+_xlfn.SEQUENCE($E$54)-1)
               *$E$56
               *((1+$E$56)^($E$54-_xlfn.SEQUENCE($E$54)+1)
                 -(1+$E$56)^(N$163-_xlfn.SEQUENCE($E$54)))
               /((1+$E$56)^($E$54-_xlfn.SEQUENCE($E$54)+1)-1)
               *(N$163-_xlfn.SEQUENCE($E$54)+1&gt;=1)
               *(N$163-_xlfn.SEQUENCE($E$54)+1&lt;=$E$54-_xlfn.SEQUENCE($E$54)+1)
            )
         ),
         IF($E$66=Database!$B$608,
            IF($E$55=0,
               0,
               SUMPRODUCT(
                  INDEX($172:$172,COLUMN($G$172)+_xlfn.SEQUENCE($E$54)-1)
                  *$E$55
                  *((1+$E$55)^($E$54-_xlfn.SEQUENCE($E$54)+1)
                    -(1+$E$55)^(N$163-_xlfn.SEQUENCE($E$54)))
                  /((1+$E$55)^($E$54-_xlfn.SEQUENCE($E$54)+1)-1)
                  *(N$163-_xlfn.SEQUENCE($E$54)+1&gt;=1)
                  *(N$163-_xlfn.SEQUENCE($E$54)+1&lt;=$E$54-_xlfn.SEQUENCE($E$54)+1)
               )
            ),
            0
         )
      ),
      0
   )
)</f>
        <v>0</v>
      </c>
      <c r="O194" s="151" cm="1">
        <f t="array" ref="O194">IF(O$163&gt;$E$54,
   0,
   IF($E$44=Database!$B$576,
      IF($E$66=Database!$B$607,
         IF($E$56=0,
            0,
            SUMPRODUCT(
               INDEX($172:$172,COLUMN($G$172)+_xlfn.SEQUENCE($E$54)-1)
               *$E$56
               *((1+$E$56)^($E$54-_xlfn.SEQUENCE($E$54)+1)
                 -(1+$E$56)^(O$163-_xlfn.SEQUENCE($E$54)))
               /((1+$E$56)^($E$54-_xlfn.SEQUENCE($E$54)+1)-1)
               *(O$163-_xlfn.SEQUENCE($E$54)+1&gt;=1)
               *(O$163-_xlfn.SEQUENCE($E$54)+1&lt;=$E$54-_xlfn.SEQUENCE($E$54)+1)
            )
         ),
         IF($E$66=Database!$B$608,
            IF($E$55=0,
               0,
               SUMPRODUCT(
                  INDEX($172:$172,COLUMN($G$172)+_xlfn.SEQUENCE($E$54)-1)
                  *$E$55
                  *((1+$E$55)^($E$54-_xlfn.SEQUENCE($E$54)+1)
                    -(1+$E$55)^(O$163-_xlfn.SEQUENCE($E$54)))
                  /((1+$E$55)^($E$54-_xlfn.SEQUENCE($E$54)+1)-1)
                  *(O$163-_xlfn.SEQUENCE($E$54)+1&gt;=1)
                  *(O$163-_xlfn.SEQUENCE($E$54)+1&lt;=$E$54-_xlfn.SEQUENCE($E$54)+1)
               )
            ),
            0
         )
      ),
      0
   )
)</f>
        <v>0</v>
      </c>
      <c r="P194" s="151" cm="1">
        <f t="array" ref="P194">IF(P$163&gt;$E$54,
   0,
   IF($E$44=Database!$B$576,
      IF($E$66=Database!$B$607,
         IF($E$56=0,
            0,
            SUMPRODUCT(
               INDEX($172:$172,COLUMN($G$172)+_xlfn.SEQUENCE($E$54)-1)
               *$E$56
               *((1+$E$56)^($E$54-_xlfn.SEQUENCE($E$54)+1)
                 -(1+$E$56)^(P$163-_xlfn.SEQUENCE($E$54)))
               /((1+$E$56)^($E$54-_xlfn.SEQUENCE($E$54)+1)-1)
               *(P$163-_xlfn.SEQUENCE($E$54)+1&gt;=1)
               *(P$163-_xlfn.SEQUENCE($E$54)+1&lt;=$E$54-_xlfn.SEQUENCE($E$54)+1)
            )
         ),
         IF($E$66=Database!$B$608,
            IF($E$55=0,
               0,
               SUMPRODUCT(
                  INDEX($172:$172,COLUMN($G$172)+_xlfn.SEQUENCE($E$54)-1)
                  *$E$55
                  *((1+$E$55)^($E$54-_xlfn.SEQUENCE($E$54)+1)
                    -(1+$E$55)^(P$163-_xlfn.SEQUENCE($E$54)))
                  /((1+$E$55)^($E$54-_xlfn.SEQUENCE($E$54)+1)-1)
                  *(P$163-_xlfn.SEQUENCE($E$54)+1&gt;=1)
                  *(P$163-_xlfn.SEQUENCE($E$54)+1&lt;=$E$54-_xlfn.SEQUENCE($E$54)+1)
               )
            ),
            0
         )
      ),
      0
   )
)</f>
        <v>0</v>
      </c>
      <c r="Q194" s="151" cm="1">
        <f t="array" ref="Q194">IF(Q$163&gt;$E$54,
   0,
   IF($E$44=Database!$B$576,
      IF($E$66=Database!$B$607,
         IF($E$56=0,
            0,
            SUMPRODUCT(
               INDEX($172:$172,COLUMN($G$172)+_xlfn.SEQUENCE($E$54)-1)
               *$E$56
               *((1+$E$56)^($E$54-_xlfn.SEQUENCE($E$54)+1)
                 -(1+$E$56)^(Q$163-_xlfn.SEQUENCE($E$54)))
               /((1+$E$56)^($E$54-_xlfn.SEQUENCE($E$54)+1)-1)
               *(Q$163-_xlfn.SEQUENCE($E$54)+1&gt;=1)
               *(Q$163-_xlfn.SEQUENCE($E$54)+1&lt;=$E$54-_xlfn.SEQUENCE($E$54)+1)
            )
         ),
         IF($E$66=Database!$B$608,
            IF($E$55=0,
               0,
               SUMPRODUCT(
                  INDEX($172:$172,COLUMN($G$172)+_xlfn.SEQUENCE($E$54)-1)
                  *$E$55
                  *((1+$E$55)^($E$54-_xlfn.SEQUENCE($E$54)+1)
                    -(1+$E$55)^(Q$163-_xlfn.SEQUENCE($E$54)))
                  /((1+$E$55)^($E$54-_xlfn.SEQUENCE($E$54)+1)-1)
                  *(Q$163-_xlfn.SEQUENCE($E$54)+1&gt;=1)
                  *(Q$163-_xlfn.SEQUENCE($E$54)+1&lt;=$E$54-_xlfn.SEQUENCE($E$54)+1)
               )
            ),
            0
         )
      ),
      0
   )
)</f>
        <v>0</v>
      </c>
      <c r="R194" s="151" cm="1">
        <f t="array" ref="R194">IF(R$163&gt;$E$54,
   0,
   IF($E$44=Database!$B$576,
      IF($E$66=Database!$B$607,
         IF($E$56=0,
            0,
            SUMPRODUCT(
               INDEX($172:$172,COLUMN($G$172)+_xlfn.SEQUENCE($E$54)-1)
               *$E$56
               *((1+$E$56)^($E$54-_xlfn.SEQUENCE($E$54)+1)
                 -(1+$E$56)^(R$163-_xlfn.SEQUENCE($E$54)))
               /((1+$E$56)^($E$54-_xlfn.SEQUENCE($E$54)+1)-1)
               *(R$163-_xlfn.SEQUENCE($E$54)+1&gt;=1)
               *(R$163-_xlfn.SEQUENCE($E$54)+1&lt;=$E$54-_xlfn.SEQUENCE($E$54)+1)
            )
         ),
         IF($E$66=Database!$B$608,
            IF($E$55=0,
               0,
               SUMPRODUCT(
                  INDEX($172:$172,COLUMN($G$172)+_xlfn.SEQUENCE($E$54)-1)
                  *$E$55
                  *((1+$E$55)^($E$54-_xlfn.SEQUENCE($E$54)+1)
                    -(1+$E$55)^(R$163-_xlfn.SEQUENCE($E$54)))
                  /((1+$E$55)^($E$54-_xlfn.SEQUENCE($E$54)+1)-1)
                  *(R$163-_xlfn.SEQUENCE($E$54)+1&gt;=1)
                  *(R$163-_xlfn.SEQUENCE($E$54)+1&lt;=$E$54-_xlfn.SEQUENCE($E$54)+1)
               )
            ),
            0
         )
      ),
      0
   )
)</f>
        <v>0</v>
      </c>
      <c r="S194" s="151" cm="1">
        <f t="array" ref="S194">IF(S$163&gt;$E$54,
   0,
   IF($E$44=Database!$B$576,
      IF($E$66=Database!$B$607,
         IF($E$56=0,
            0,
            SUMPRODUCT(
               INDEX($172:$172,COLUMN($G$172)+_xlfn.SEQUENCE($E$54)-1)
               *$E$56
               *((1+$E$56)^($E$54-_xlfn.SEQUENCE($E$54)+1)
                 -(1+$E$56)^(S$163-_xlfn.SEQUENCE($E$54)))
               /((1+$E$56)^($E$54-_xlfn.SEQUENCE($E$54)+1)-1)
               *(S$163-_xlfn.SEQUENCE($E$54)+1&gt;=1)
               *(S$163-_xlfn.SEQUENCE($E$54)+1&lt;=$E$54-_xlfn.SEQUENCE($E$54)+1)
            )
         ),
         IF($E$66=Database!$B$608,
            IF($E$55=0,
               0,
               SUMPRODUCT(
                  INDEX($172:$172,COLUMN($G$172)+_xlfn.SEQUENCE($E$54)-1)
                  *$E$55
                  *((1+$E$55)^($E$54-_xlfn.SEQUENCE($E$54)+1)
                    -(1+$E$55)^(S$163-_xlfn.SEQUENCE($E$54)))
                  /((1+$E$55)^($E$54-_xlfn.SEQUENCE($E$54)+1)-1)
                  *(S$163-_xlfn.SEQUENCE($E$54)+1&gt;=1)
                  *(S$163-_xlfn.SEQUENCE($E$54)+1&lt;=$E$54-_xlfn.SEQUENCE($E$54)+1)
               )
            ),
            0
         )
      ),
      0
   )
)</f>
        <v>0</v>
      </c>
      <c r="T194" s="151" cm="1">
        <f t="array" ref="T194">IF(T$163&gt;$E$54,
   0,
   IF($E$44=Database!$B$576,
      IF($E$66=Database!$B$607,
         IF($E$56=0,
            0,
            SUMPRODUCT(
               INDEX($172:$172,COLUMN($G$172)+_xlfn.SEQUENCE($E$54)-1)
               *$E$56
               *((1+$E$56)^($E$54-_xlfn.SEQUENCE($E$54)+1)
                 -(1+$E$56)^(T$163-_xlfn.SEQUENCE($E$54)))
               /((1+$E$56)^($E$54-_xlfn.SEQUENCE($E$54)+1)-1)
               *(T$163-_xlfn.SEQUENCE($E$54)+1&gt;=1)
               *(T$163-_xlfn.SEQUENCE($E$54)+1&lt;=$E$54-_xlfn.SEQUENCE($E$54)+1)
            )
         ),
         IF($E$66=Database!$B$608,
            IF($E$55=0,
               0,
               SUMPRODUCT(
                  INDEX($172:$172,COLUMN($G$172)+_xlfn.SEQUENCE($E$54)-1)
                  *$E$55
                  *((1+$E$55)^($E$54-_xlfn.SEQUENCE($E$54)+1)
                    -(1+$E$55)^(T$163-_xlfn.SEQUENCE($E$54)))
                  /((1+$E$55)^($E$54-_xlfn.SEQUENCE($E$54)+1)-1)
                  *(T$163-_xlfn.SEQUENCE($E$54)+1&gt;=1)
                  *(T$163-_xlfn.SEQUENCE($E$54)+1&lt;=$E$54-_xlfn.SEQUENCE($E$54)+1)
               )
            ),
            0
         )
      ),
      0
   )
)</f>
        <v>0</v>
      </c>
      <c r="U194" s="151" cm="1">
        <f t="array" ref="U194">IF(U$163&gt;$E$54,
   0,
   IF($E$44=Database!$B$576,
      IF($E$66=Database!$B$607,
         IF($E$56=0,
            0,
            SUMPRODUCT(
               INDEX($172:$172,COLUMN($G$172)+_xlfn.SEQUENCE($E$54)-1)
               *$E$56
               *((1+$E$56)^($E$54-_xlfn.SEQUENCE($E$54)+1)
                 -(1+$E$56)^(U$163-_xlfn.SEQUENCE($E$54)))
               /((1+$E$56)^($E$54-_xlfn.SEQUENCE($E$54)+1)-1)
               *(U$163-_xlfn.SEQUENCE($E$54)+1&gt;=1)
               *(U$163-_xlfn.SEQUENCE($E$54)+1&lt;=$E$54-_xlfn.SEQUENCE($E$54)+1)
            )
         ),
         IF($E$66=Database!$B$608,
            IF($E$55=0,
               0,
               SUMPRODUCT(
                  INDEX($172:$172,COLUMN($G$172)+_xlfn.SEQUENCE($E$54)-1)
                  *$E$55
                  *((1+$E$55)^($E$54-_xlfn.SEQUENCE($E$54)+1)
                    -(1+$E$55)^(U$163-_xlfn.SEQUENCE($E$54)))
                  /((1+$E$55)^($E$54-_xlfn.SEQUENCE($E$54)+1)-1)
                  *(U$163-_xlfn.SEQUENCE($E$54)+1&gt;=1)
                  *(U$163-_xlfn.SEQUENCE($E$54)+1&lt;=$E$54-_xlfn.SEQUENCE($E$54)+1)
               )
            ),
            0
         )
      ),
      0
   )
)</f>
        <v>0</v>
      </c>
      <c r="V194" s="151" cm="1">
        <f t="array" ref="V194">IF(V$163&gt;$E$54,
   0,
   IF($E$44=Database!$B$576,
      IF($E$66=Database!$B$607,
         IF($E$56=0,
            0,
            SUMPRODUCT(
               INDEX($172:$172,COLUMN($G$172)+_xlfn.SEQUENCE($E$54)-1)
               *$E$56
               *((1+$E$56)^($E$54-_xlfn.SEQUENCE($E$54)+1)
                 -(1+$E$56)^(V$163-_xlfn.SEQUENCE($E$54)))
               /((1+$E$56)^($E$54-_xlfn.SEQUENCE($E$54)+1)-1)
               *(V$163-_xlfn.SEQUENCE($E$54)+1&gt;=1)
               *(V$163-_xlfn.SEQUENCE($E$54)+1&lt;=$E$54-_xlfn.SEQUENCE($E$54)+1)
            )
         ),
         IF($E$66=Database!$B$608,
            IF($E$55=0,
               0,
               SUMPRODUCT(
                  INDEX($172:$172,COLUMN($G$172)+_xlfn.SEQUENCE($E$54)-1)
                  *$E$55
                  *((1+$E$55)^($E$54-_xlfn.SEQUENCE($E$54)+1)
                    -(1+$E$55)^(V$163-_xlfn.SEQUENCE($E$54)))
                  /((1+$E$55)^($E$54-_xlfn.SEQUENCE($E$54)+1)-1)
                  *(V$163-_xlfn.SEQUENCE($E$54)+1&gt;=1)
                  *(V$163-_xlfn.SEQUENCE($E$54)+1&lt;=$E$54-_xlfn.SEQUENCE($E$54)+1)
               )
            ),
            0
         )
      ),
      0
   )
)</f>
        <v>0</v>
      </c>
      <c r="W194" s="151" cm="1">
        <f t="array" ref="W194">IF(W$163&gt;$E$54,
   0,
   IF($E$44=Database!$B$576,
      IF($E$66=Database!$B$607,
         IF($E$56=0,
            0,
            SUMPRODUCT(
               INDEX($172:$172,COLUMN($G$172)+_xlfn.SEQUENCE($E$54)-1)
               *$E$56
               *((1+$E$56)^($E$54-_xlfn.SEQUENCE($E$54)+1)
                 -(1+$E$56)^(W$163-_xlfn.SEQUENCE($E$54)))
               /((1+$E$56)^($E$54-_xlfn.SEQUENCE($E$54)+1)-1)
               *(W$163-_xlfn.SEQUENCE($E$54)+1&gt;=1)
               *(W$163-_xlfn.SEQUENCE($E$54)+1&lt;=$E$54-_xlfn.SEQUENCE($E$54)+1)
            )
         ),
         IF($E$66=Database!$B$608,
            IF($E$55=0,
               0,
               SUMPRODUCT(
                  INDEX($172:$172,COLUMN($G$172)+_xlfn.SEQUENCE($E$54)-1)
                  *$E$55
                  *((1+$E$55)^($E$54-_xlfn.SEQUENCE($E$54)+1)
                    -(1+$E$55)^(W$163-_xlfn.SEQUENCE($E$54)))
                  /((1+$E$55)^($E$54-_xlfn.SEQUENCE($E$54)+1)-1)
                  *(W$163-_xlfn.SEQUENCE($E$54)+1&gt;=1)
                  *(W$163-_xlfn.SEQUENCE($E$54)+1&lt;=$E$54-_xlfn.SEQUENCE($E$54)+1)
               )
            ),
            0
         )
      ),
      0
   )
)</f>
        <v>0</v>
      </c>
      <c r="X194" s="151" cm="1">
        <f t="array" ref="X194">IF(X$163&gt;$E$54,
   0,
   IF($E$44=Database!$B$576,
      IF($E$66=Database!$B$607,
         IF($E$56=0,
            0,
            SUMPRODUCT(
               INDEX($172:$172,COLUMN($G$172)+_xlfn.SEQUENCE($E$54)-1)
               *$E$56
               *((1+$E$56)^($E$54-_xlfn.SEQUENCE($E$54)+1)
                 -(1+$E$56)^(X$163-_xlfn.SEQUENCE($E$54)))
               /((1+$E$56)^($E$54-_xlfn.SEQUENCE($E$54)+1)-1)
               *(X$163-_xlfn.SEQUENCE($E$54)+1&gt;=1)
               *(X$163-_xlfn.SEQUENCE($E$54)+1&lt;=$E$54-_xlfn.SEQUENCE($E$54)+1)
            )
         ),
         IF($E$66=Database!$B$608,
            IF($E$55=0,
               0,
               SUMPRODUCT(
                  INDEX($172:$172,COLUMN($G$172)+_xlfn.SEQUENCE($E$54)-1)
                  *$E$55
                  *((1+$E$55)^($E$54-_xlfn.SEQUENCE($E$54)+1)
                    -(1+$E$55)^(X$163-_xlfn.SEQUENCE($E$54)))
                  /((1+$E$55)^($E$54-_xlfn.SEQUENCE($E$54)+1)-1)
                  *(X$163-_xlfn.SEQUENCE($E$54)+1&gt;=1)
                  *(X$163-_xlfn.SEQUENCE($E$54)+1&lt;=$E$54-_xlfn.SEQUENCE($E$54)+1)
               )
            ),
            0
         )
      ),
      0
   )
)</f>
        <v>0</v>
      </c>
      <c r="Y194" s="151" cm="1">
        <f t="array" ref="Y194">IF(Y$163&gt;$E$54,
   0,
   IF($E$44=Database!$B$576,
      IF($E$66=Database!$B$607,
         IF($E$56=0,
            0,
            SUMPRODUCT(
               INDEX($172:$172,COLUMN($G$172)+_xlfn.SEQUENCE($E$54)-1)
               *$E$56
               *((1+$E$56)^($E$54-_xlfn.SEQUENCE($E$54)+1)
                 -(1+$E$56)^(Y$163-_xlfn.SEQUENCE($E$54)))
               /((1+$E$56)^($E$54-_xlfn.SEQUENCE($E$54)+1)-1)
               *(Y$163-_xlfn.SEQUENCE($E$54)+1&gt;=1)
               *(Y$163-_xlfn.SEQUENCE($E$54)+1&lt;=$E$54-_xlfn.SEQUENCE($E$54)+1)
            )
         ),
         IF($E$66=Database!$B$608,
            IF($E$55=0,
               0,
               SUMPRODUCT(
                  INDEX($172:$172,COLUMN($G$172)+_xlfn.SEQUENCE($E$54)-1)
                  *$E$55
                  *((1+$E$55)^($E$54-_xlfn.SEQUENCE($E$54)+1)
                    -(1+$E$55)^(Y$163-_xlfn.SEQUENCE($E$54)))
                  /((1+$E$55)^($E$54-_xlfn.SEQUENCE($E$54)+1)-1)
                  *(Y$163-_xlfn.SEQUENCE($E$54)+1&gt;=1)
                  *(Y$163-_xlfn.SEQUENCE($E$54)+1&lt;=$E$54-_xlfn.SEQUENCE($E$54)+1)
               )
            ),
            0
         )
      ),
      0
   )
)</f>
        <v>0</v>
      </c>
      <c r="Z194" s="151" cm="1">
        <f t="array" ref="Z194">IF(Z$163&gt;$E$54,
   0,
   IF($E$44=Database!$B$576,
      IF($E$66=Database!$B$607,
         IF($E$56=0,
            0,
            SUMPRODUCT(
               INDEX($172:$172,COLUMN($G$172)+_xlfn.SEQUENCE($E$54)-1)
               *$E$56
               *((1+$E$56)^($E$54-_xlfn.SEQUENCE($E$54)+1)
                 -(1+$E$56)^(Z$163-_xlfn.SEQUENCE($E$54)))
               /((1+$E$56)^($E$54-_xlfn.SEQUENCE($E$54)+1)-1)
               *(Z$163-_xlfn.SEQUENCE($E$54)+1&gt;=1)
               *(Z$163-_xlfn.SEQUENCE($E$54)+1&lt;=$E$54-_xlfn.SEQUENCE($E$54)+1)
            )
         ),
         IF($E$66=Database!$B$608,
            IF($E$55=0,
               0,
               SUMPRODUCT(
                  INDEX($172:$172,COLUMN($G$172)+_xlfn.SEQUENCE($E$54)-1)
                  *$E$55
                  *((1+$E$55)^($E$54-_xlfn.SEQUENCE($E$54)+1)
                    -(1+$E$55)^(Z$163-_xlfn.SEQUENCE($E$54)))
                  /((1+$E$55)^($E$54-_xlfn.SEQUENCE($E$54)+1)-1)
                  *(Z$163-_xlfn.SEQUENCE($E$54)+1&gt;=1)
                  *(Z$163-_xlfn.SEQUENCE($E$54)+1&lt;=$E$54-_xlfn.SEQUENCE($E$54)+1)
               )
            ),
            0
         )
      ),
      0
   )
)</f>
        <v>0</v>
      </c>
      <c r="AA194" s="151" cm="1">
        <f t="array" ref="AA194">IF(AA$163&gt;$E$54,
   0,
   IF($E$44=Database!$B$576,
      IF($E$66=Database!$B$607,
         IF($E$56=0,
            0,
            SUMPRODUCT(
               INDEX($172:$172,COLUMN($G$172)+_xlfn.SEQUENCE($E$54)-1)
               *$E$56
               *((1+$E$56)^($E$54-_xlfn.SEQUENCE($E$54)+1)
                 -(1+$E$56)^(AA$163-_xlfn.SEQUENCE($E$54)))
               /((1+$E$56)^($E$54-_xlfn.SEQUENCE($E$54)+1)-1)
               *(AA$163-_xlfn.SEQUENCE($E$54)+1&gt;=1)
               *(AA$163-_xlfn.SEQUENCE($E$54)+1&lt;=$E$54-_xlfn.SEQUENCE($E$54)+1)
            )
         ),
         IF($E$66=Database!$B$608,
            IF($E$55=0,
               0,
               SUMPRODUCT(
                  INDEX($172:$172,COLUMN($G$172)+_xlfn.SEQUENCE($E$54)-1)
                  *$E$55
                  *((1+$E$55)^($E$54-_xlfn.SEQUENCE($E$54)+1)
                    -(1+$E$55)^(AA$163-_xlfn.SEQUENCE($E$54)))
                  /((1+$E$55)^($E$54-_xlfn.SEQUENCE($E$54)+1)-1)
                  *(AA$163-_xlfn.SEQUENCE($E$54)+1&gt;=1)
                  *(AA$163-_xlfn.SEQUENCE($E$54)+1&lt;=$E$54-_xlfn.SEQUENCE($E$54)+1)
               )
            ),
            0
         )
      ),
      0
   )
)</f>
        <v>0</v>
      </c>
      <c r="AB194" s="151" cm="1">
        <f t="array" ref="AB194">IF(AB$163&gt;$E$54,
   0,
   IF($E$44=Database!$B$576,
      IF($E$66=Database!$B$607,
         IF($E$56=0,
            0,
            SUMPRODUCT(
               INDEX($172:$172,COLUMN($G$172)+_xlfn.SEQUENCE($E$54)-1)
               *$E$56
               *((1+$E$56)^($E$54-_xlfn.SEQUENCE($E$54)+1)
                 -(1+$E$56)^(AB$163-_xlfn.SEQUENCE($E$54)))
               /((1+$E$56)^($E$54-_xlfn.SEQUENCE($E$54)+1)-1)
               *(AB$163-_xlfn.SEQUENCE($E$54)+1&gt;=1)
               *(AB$163-_xlfn.SEQUENCE($E$54)+1&lt;=$E$54-_xlfn.SEQUENCE($E$54)+1)
            )
         ),
         IF($E$66=Database!$B$608,
            IF($E$55=0,
               0,
               SUMPRODUCT(
                  INDEX($172:$172,COLUMN($G$172)+_xlfn.SEQUENCE($E$54)-1)
                  *$E$55
                  *((1+$E$55)^($E$54-_xlfn.SEQUENCE($E$54)+1)
                    -(1+$E$55)^(AB$163-_xlfn.SEQUENCE($E$54)))
                  /((1+$E$55)^($E$54-_xlfn.SEQUENCE($E$54)+1)-1)
                  *(AB$163-_xlfn.SEQUENCE($E$54)+1&gt;=1)
                  *(AB$163-_xlfn.SEQUENCE($E$54)+1&lt;=$E$54-_xlfn.SEQUENCE($E$54)+1)
               )
            ),
            0
         )
      ),
      0
   )
)</f>
        <v>0</v>
      </c>
      <c r="AC194" s="151" cm="1">
        <f t="array" ref="AC194">IF(AC$163&gt;$E$54,
   0,
   IF($E$44=Database!$B$576,
      IF($E$66=Database!$B$607,
         IF($E$56=0,
            0,
            SUMPRODUCT(
               INDEX($172:$172,COLUMN($G$172)+_xlfn.SEQUENCE($E$54)-1)
               *$E$56
               *((1+$E$56)^($E$54-_xlfn.SEQUENCE($E$54)+1)
                 -(1+$E$56)^(AC$163-_xlfn.SEQUENCE($E$54)))
               /((1+$E$56)^($E$54-_xlfn.SEQUENCE($E$54)+1)-1)
               *(AC$163-_xlfn.SEQUENCE($E$54)+1&gt;=1)
               *(AC$163-_xlfn.SEQUENCE($E$54)+1&lt;=$E$54-_xlfn.SEQUENCE($E$54)+1)
            )
         ),
         IF($E$66=Database!$B$608,
            IF($E$55=0,
               0,
               SUMPRODUCT(
                  INDEX($172:$172,COLUMN($G$172)+_xlfn.SEQUENCE($E$54)-1)
                  *$E$55
                  *((1+$E$55)^($E$54-_xlfn.SEQUENCE($E$54)+1)
                    -(1+$E$55)^(AC$163-_xlfn.SEQUENCE($E$54)))
                  /((1+$E$55)^($E$54-_xlfn.SEQUENCE($E$54)+1)-1)
                  *(AC$163-_xlfn.SEQUENCE($E$54)+1&gt;=1)
                  *(AC$163-_xlfn.SEQUENCE($E$54)+1&lt;=$E$54-_xlfn.SEQUENCE($E$54)+1)
               )
            ),
            0
         )
      ),
      0
   )
)</f>
        <v>0</v>
      </c>
      <c r="AD194" s="151" cm="1">
        <f t="array" ref="AD194">IF(AD$163&gt;$E$54,
   0,
   IF($E$44=Database!$B$576,
      IF($E$66=Database!$B$607,
         IF($E$56=0,
            0,
            SUMPRODUCT(
               INDEX($172:$172,COLUMN($G$172)+_xlfn.SEQUENCE($E$54)-1)
               *$E$56
               *((1+$E$56)^($E$54-_xlfn.SEQUENCE($E$54)+1)
                 -(1+$E$56)^(AD$163-_xlfn.SEQUENCE($E$54)))
               /((1+$E$56)^($E$54-_xlfn.SEQUENCE($E$54)+1)-1)
               *(AD$163-_xlfn.SEQUENCE($E$54)+1&gt;=1)
               *(AD$163-_xlfn.SEQUENCE($E$54)+1&lt;=$E$54-_xlfn.SEQUENCE($E$54)+1)
            )
         ),
         IF($E$66=Database!$B$608,
            IF($E$55=0,
               0,
               SUMPRODUCT(
                  INDEX($172:$172,COLUMN($G$172)+_xlfn.SEQUENCE($E$54)-1)
                  *$E$55
                  *((1+$E$55)^($E$54-_xlfn.SEQUENCE($E$54)+1)
                    -(1+$E$55)^(AD$163-_xlfn.SEQUENCE($E$54)))
                  /((1+$E$55)^($E$54-_xlfn.SEQUENCE($E$54)+1)-1)
                  *(AD$163-_xlfn.SEQUENCE($E$54)+1&gt;=1)
                  *(AD$163-_xlfn.SEQUENCE($E$54)+1&lt;=$E$54-_xlfn.SEQUENCE($E$54)+1)
               )
            ),
            0
         )
      ),
      0
   )
)</f>
        <v>0</v>
      </c>
      <c r="AE194" s="151" cm="1">
        <f t="array" ref="AE194">IF(AE$163&gt;$E$54,
   0,
   IF($E$44=Database!$B$576,
      IF($E$66=Database!$B$607,
         IF($E$56=0,
            0,
            SUMPRODUCT(
               INDEX($172:$172,COLUMN($G$172)+_xlfn.SEQUENCE($E$54)-1)
               *$E$56
               *((1+$E$56)^($E$54-_xlfn.SEQUENCE($E$54)+1)
                 -(1+$E$56)^(AE$163-_xlfn.SEQUENCE($E$54)))
               /((1+$E$56)^($E$54-_xlfn.SEQUENCE($E$54)+1)-1)
               *(AE$163-_xlfn.SEQUENCE($E$54)+1&gt;=1)
               *(AE$163-_xlfn.SEQUENCE($E$54)+1&lt;=$E$54-_xlfn.SEQUENCE($E$54)+1)
            )
         ),
         IF($E$66=Database!$B$608,
            IF($E$55=0,
               0,
               SUMPRODUCT(
                  INDEX($172:$172,COLUMN($G$172)+_xlfn.SEQUENCE($E$54)-1)
                  *$E$55
                  *((1+$E$55)^($E$54-_xlfn.SEQUENCE($E$54)+1)
                    -(1+$E$55)^(AE$163-_xlfn.SEQUENCE($E$54)))
                  /((1+$E$55)^($E$54-_xlfn.SEQUENCE($E$54)+1)-1)
                  *(AE$163-_xlfn.SEQUENCE($E$54)+1&gt;=1)
                  *(AE$163-_xlfn.SEQUENCE($E$54)+1&lt;=$E$54-_xlfn.SEQUENCE($E$54)+1)
               )
            ),
            0
         )
      ),
      0
   )
)</f>
        <v>0</v>
      </c>
      <c r="AF194" s="151" cm="1">
        <f t="array" ref="AF194">IF(AF$163&gt;$E$54,
   0,
   IF($E$44=Database!$B$576,
      IF($E$66=Database!$B$607,
         IF($E$56=0,
            0,
            SUMPRODUCT(
               INDEX($172:$172,COLUMN($G$172)+_xlfn.SEQUENCE($E$54)-1)
               *$E$56
               *((1+$E$56)^($E$54-_xlfn.SEQUENCE($E$54)+1)
                 -(1+$E$56)^(AF$163-_xlfn.SEQUENCE($E$54)))
               /((1+$E$56)^($E$54-_xlfn.SEQUENCE($E$54)+1)-1)
               *(AF$163-_xlfn.SEQUENCE($E$54)+1&gt;=1)
               *(AF$163-_xlfn.SEQUENCE($E$54)+1&lt;=$E$54-_xlfn.SEQUENCE($E$54)+1)
            )
         ),
         IF($E$66=Database!$B$608,
            IF($E$55=0,
               0,
               SUMPRODUCT(
                  INDEX($172:$172,COLUMN($G$172)+_xlfn.SEQUENCE($E$54)-1)
                  *$E$55
                  *((1+$E$55)^($E$54-_xlfn.SEQUENCE($E$54)+1)
                    -(1+$E$55)^(AF$163-_xlfn.SEQUENCE($E$54)))
                  /((1+$E$55)^($E$54-_xlfn.SEQUENCE($E$54)+1)-1)
                  *(AF$163-_xlfn.SEQUENCE($E$54)+1&gt;=1)
                  *(AF$163-_xlfn.SEQUENCE($E$54)+1&lt;=$E$54-_xlfn.SEQUENCE($E$54)+1)
               )
            ),
            0
         )
      ),
      0
   )
)</f>
        <v>0</v>
      </c>
      <c r="AG194" s="151" cm="1">
        <f t="array" ref="AG194">IF(AG$163&gt;$E$54,
   0,
   IF($E$44=Database!$B$576,
      IF($E$66=Database!$B$607,
         IF($E$56=0,
            0,
            SUMPRODUCT(
               INDEX($172:$172,COLUMN($G$172)+_xlfn.SEQUENCE($E$54)-1)
               *$E$56
               *((1+$E$56)^($E$54-_xlfn.SEQUENCE($E$54)+1)
                 -(1+$E$56)^(AG$163-_xlfn.SEQUENCE($E$54)))
               /((1+$E$56)^($E$54-_xlfn.SEQUENCE($E$54)+1)-1)
               *(AG$163-_xlfn.SEQUENCE($E$54)+1&gt;=1)
               *(AG$163-_xlfn.SEQUENCE($E$54)+1&lt;=$E$54-_xlfn.SEQUENCE($E$54)+1)
            )
         ),
         IF($E$66=Database!$B$608,
            IF($E$55=0,
               0,
               SUMPRODUCT(
                  INDEX($172:$172,COLUMN($G$172)+_xlfn.SEQUENCE($E$54)-1)
                  *$E$55
                  *((1+$E$55)^($E$54-_xlfn.SEQUENCE($E$54)+1)
                    -(1+$E$55)^(AG$163-_xlfn.SEQUENCE($E$54)))
                  /((1+$E$55)^($E$54-_xlfn.SEQUENCE($E$54)+1)-1)
                  *(AG$163-_xlfn.SEQUENCE($E$54)+1&gt;=1)
                  *(AG$163-_xlfn.SEQUENCE($E$54)+1&lt;=$E$54-_xlfn.SEQUENCE($E$54)+1)
               )
            ),
            0
         )
      ),
      0
   )
)</f>
        <v>0</v>
      </c>
      <c r="AH194" s="151" cm="1">
        <f t="array" ref="AH194">IF(AH$163&gt;$E$54,
   0,
   IF($E$44=Database!$B$576,
      IF($E$66=Database!$B$607,
         IF($E$56=0,
            0,
            SUMPRODUCT(
               INDEX($172:$172,COLUMN($G$172)+_xlfn.SEQUENCE($E$54)-1)
               *$E$56
               *((1+$E$56)^($E$54-_xlfn.SEQUENCE($E$54)+1)
                 -(1+$E$56)^(AH$163-_xlfn.SEQUENCE($E$54)))
               /((1+$E$56)^($E$54-_xlfn.SEQUENCE($E$54)+1)-1)
               *(AH$163-_xlfn.SEQUENCE($E$54)+1&gt;=1)
               *(AH$163-_xlfn.SEQUENCE($E$54)+1&lt;=$E$54-_xlfn.SEQUENCE($E$54)+1)
            )
         ),
         IF($E$66=Database!$B$608,
            IF($E$55=0,
               0,
               SUMPRODUCT(
                  INDEX($172:$172,COLUMN($G$172)+_xlfn.SEQUENCE($E$54)-1)
                  *$E$55
                  *((1+$E$55)^($E$54-_xlfn.SEQUENCE($E$54)+1)
                    -(1+$E$55)^(AH$163-_xlfn.SEQUENCE($E$54)))
                  /((1+$E$55)^($E$54-_xlfn.SEQUENCE($E$54)+1)-1)
                  *(AH$163-_xlfn.SEQUENCE($E$54)+1&gt;=1)
                  *(AH$163-_xlfn.SEQUENCE($E$54)+1&lt;=$E$54-_xlfn.SEQUENCE($E$54)+1)
               )
            ),
            0
         )
      ),
      0
   )
)</f>
        <v>0</v>
      </c>
      <c r="AI194" s="151" cm="1">
        <f t="array" ref="AI194">IF(AI$163&gt;$E$54,
   0,
   IF($E$44=Database!$B$576,
      IF($E$66=Database!$B$607,
         IF($E$56=0,
            0,
            SUMPRODUCT(
               INDEX($172:$172,COLUMN($G$172)+_xlfn.SEQUENCE($E$54)-1)
               *$E$56
               *((1+$E$56)^($E$54-_xlfn.SEQUENCE($E$54)+1)
                 -(1+$E$56)^(AI$163-_xlfn.SEQUENCE($E$54)))
               /((1+$E$56)^($E$54-_xlfn.SEQUENCE($E$54)+1)-1)
               *(AI$163-_xlfn.SEQUENCE($E$54)+1&gt;=1)
               *(AI$163-_xlfn.SEQUENCE($E$54)+1&lt;=$E$54-_xlfn.SEQUENCE($E$54)+1)
            )
         ),
         IF($E$66=Database!$B$608,
            IF($E$55=0,
               0,
               SUMPRODUCT(
                  INDEX($172:$172,COLUMN($G$172)+_xlfn.SEQUENCE($E$54)-1)
                  *$E$55
                  *((1+$E$55)^($E$54-_xlfn.SEQUENCE($E$54)+1)
                    -(1+$E$55)^(AI$163-_xlfn.SEQUENCE($E$54)))
                  /((1+$E$55)^($E$54-_xlfn.SEQUENCE($E$54)+1)-1)
                  *(AI$163-_xlfn.SEQUENCE($E$54)+1&gt;=1)
                  *(AI$163-_xlfn.SEQUENCE($E$54)+1&lt;=$E$54-_xlfn.SEQUENCE($E$54)+1)
               )
            ),
            0
         )
      ),
      0
   )
)</f>
        <v>0</v>
      </c>
      <c r="AJ194" s="151" cm="1">
        <f t="array" ref="AJ194">IF(AJ$163&gt;$E$54,
   0,
   IF($E$44=Database!$B$576,
      IF($E$66=Database!$B$607,
         IF($E$56=0,
            0,
            SUMPRODUCT(
               INDEX($172:$172,COLUMN($G$172)+_xlfn.SEQUENCE($E$54)-1)
               *$E$56
               *((1+$E$56)^($E$54-_xlfn.SEQUENCE($E$54)+1)
                 -(1+$E$56)^(AJ$163-_xlfn.SEQUENCE($E$54)))
               /((1+$E$56)^($E$54-_xlfn.SEQUENCE($E$54)+1)-1)
               *(AJ$163-_xlfn.SEQUENCE($E$54)+1&gt;=1)
               *(AJ$163-_xlfn.SEQUENCE($E$54)+1&lt;=$E$54-_xlfn.SEQUENCE($E$54)+1)
            )
         ),
         IF($E$66=Database!$B$608,
            IF($E$55=0,
               0,
               SUMPRODUCT(
                  INDEX($172:$172,COLUMN($G$172)+_xlfn.SEQUENCE($E$54)-1)
                  *$E$55
                  *((1+$E$55)^($E$54-_xlfn.SEQUENCE($E$54)+1)
                    -(1+$E$55)^(AJ$163-_xlfn.SEQUENCE($E$54)))
                  /((1+$E$55)^($E$54-_xlfn.SEQUENCE($E$54)+1)-1)
                  *(AJ$163-_xlfn.SEQUENCE($E$54)+1&gt;=1)
                  *(AJ$163-_xlfn.SEQUENCE($E$54)+1&lt;=$E$54-_xlfn.SEQUENCE($E$54)+1)
               )
            ),
            0
         )
      ),
      0
   )
)</f>
        <v>0</v>
      </c>
      <c r="AK194" s="151" cm="1">
        <f t="array" ref="AK194">IF(AK$163&gt;$E$54,
   0,
   IF($E$44=Database!$B$576,
      IF($E$66=Database!$B$607,
         IF($E$56=0,
            0,
            SUMPRODUCT(
               INDEX($172:$172,COLUMN($G$172)+_xlfn.SEQUENCE($E$54)-1)
               *$E$56
               *((1+$E$56)^($E$54-_xlfn.SEQUENCE($E$54)+1)
                 -(1+$E$56)^(AK$163-_xlfn.SEQUENCE($E$54)))
               /((1+$E$56)^($E$54-_xlfn.SEQUENCE($E$54)+1)-1)
               *(AK$163-_xlfn.SEQUENCE($E$54)+1&gt;=1)
               *(AK$163-_xlfn.SEQUENCE($E$54)+1&lt;=$E$54-_xlfn.SEQUENCE($E$54)+1)
            )
         ),
         IF($E$66=Database!$B$608,
            IF($E$55=0,
               0,
               SUMPRODUCT(
                  INDEX($172:$172,COLUMN($G$172)+_xlfn.SEQUENCE($E$54)-1)
                  *$E$55
                  *((1+$E$55)^($E$54-_xlfn.SEQUENCE($E$54)+1)
                    -(1+$E$55)^(AK$163-_xlfn.SEQUENCE($E$54)))
                  /((1+$E$55)^($E$54-_xlfn.SEQUENCE($E$54)+1)-1)
                  *(AK$163-_xlfn.SEQUENCE($E$54)+1&gt;=1)
                  *(AK$163-_xlfn.SEQUENCE($E$54)+1&lt;=$E$54-_xlfn.SEQUENCE($E$54)+1)
               )
            ),
            0
         )
      ),
      0
   )
)</f>
        <v>0</v>
      </c>
      <c r="AL194" s="151" cm="1">
        <f t="array" ref="AL194">IF(AL$163&gt;$E$54,
   0,
   IF($E$44=Database!$B$576,
      IF($E$66=Database!$B$607,
         IF($E$56=0,
            0,
            SUMPRODUCT(
               INDEX($172:$172,COLUMN($G$172)+_xlfn.SEQUENCE($E$54)-1)
               *$E$56
               *((1+$E$56)^($E$54-_xlfn.SEQUENCE($E$54)+1)
                 -(1+$E$56)^(AL$163-_xlfn.SEQUENCE($E$54)))
               /((1+$E$56)^($E$54-_xlfn.SEQUENCE($E$54)+1)-1)
               *(AL$163-_xlfn.SEQUENCE($E$54)+1&gt;=1)
               *(AL$163-_xlfn.SEQUENCE($E$54)+1&lt;=$E$54-_xlfn.SEQUENCE($E$54)+1)
            )
         ),
         IF($E$66=Database!$B$608,
            IF($E$55=0,
               0,
               SUMPRODUCT(
                  INDEX($172:$172,COLUMN($G$172)+_xlfn.SEQUENCE($E$54)-1)
                  *$E$55
                  *((1+$E$55)^($E$54-_xlfn.SEQUENCE($E$54)+1)
                    -(1+$E$55)^(AL$163-_xlfn.SEQUENCE($E$54)))
                  /((1+$E$55)^($E$54-_xlfn.SEQUENCE($E$54)+1)-1)
                  *(AL$163-_xlfn.SEQUENCE($E$54)+1&gt;=1)
                  *(AL$163-_xlfn.SEQUENCE($E$54)+1&lt;=$E$54-_xlfn.SEQUENCE($E$54)+1)
               )
            ),
            0
         )
      ),
      0
   )
)</f>
        <v>0</v>
      </c>
      <c r="AM194" s="151" cm="1">
        <f t="array" ref="AM194">IF(AM$163&gt;$E$54,
   0,
   IF($E$44=Database!$B$576,
      IF($E$66=Database!$B$607,
         IF($E$56=0,
            0,
            SUMPRODUCT(
               INDEX($172:$172,COLUMN($G$172)+_xlfn.SEQUENCE($E$54)-1)
               *$E$56
               *((1+$E$56)^($E$54-_xlfn.SEQUENCE($E$54)+1)
                 -(1+$E$56)^(AM$163-_xlfn.SEQUENCE($E$54)))
               /((1+$E$56)^($E$54-_xlfn.SEQUENCE($E$54)+1)-1)
               *(AM$163-_xlfn.SEQUENCE($E$54)+1&gt;=1)
               *(AM$163-_xlfn.SEQUENCE($E$54)+1&lt;=$E$54-_xlfn.SEQUENCE($E$54)+1)
            )
         ),
         IF($E$66=Database!$B$608,
            IF($E$55=0,
               0,
               SUMPRODUCT(
                  INDEX($172:$172,COLUMN($G$172)+_xlfn.SEQUENCE($E$54)-1)
                  *$E$55
                  *((1+$E$55)^($E$54-_xlfn.SEQUENCE($E$54)+1)
                    -(1+$E$55)^(AM$163-_xlfn.SEQUENCE($E$54)))
                  /((1+$E$55)^($E$54-_xlfn.SEQUENCE($E$54)+1)-1)
                  *(AM$163-_xlfn.SEQUENCE($E$54)+1&gt;=1)
                  *(AM$163-_xlfn.SEQUENCE($E$54)+1&lt;=$E$54-_xlfn.SEQUENCE($E$54)+1)
               )
            ),
            0
         )
      ),
      0
   )
)</f>
        <v>0</v>
      </c>
      <c r="AN194" s="151" cm="1">
        <f t="array" ref="AN194">IF(AN$163&gt;$E$54,
   0,
   IF($E$44=Database!$B$576,
      IF($E$66=Database!$B$607,
         IF($E$56=0,
            0,
            SUMPRODUCT(
               INDEX($172:$172,COLUMN($G$172)+_xlfn.SEQUENCE($E$54)-1)
               *$E$56
               *((1+$E$56)^($E$54-_xlfn.SEQUENCE($E$54)+1)
                 -(1+$E$56)^(AN$163-_xlfn.SEQUENCE($E$54)))
               /((1+$E$56)^($E$54-_xlfn.SEQUENCE($E$54)+1)-1)
               *(AN$163-_xlfn.SEQUENCE($E$54)+1&gt;=1)
               *(AN$163-_xlfn.SEQUENCE($E$54)+1&lt;=$E$54-_xlfn.SEQUENCE($E$54)+1)
            )
         ),
         IF($E$66=Database!$B$608,
            IF($E$55=0,
               0,
               SUMPRODUCT(
                  INDEX($172:$172,COLUMN($G$172)+_xlfn.SEQUENCE($E$54)-1)
                  *$E$55
                  *((1+$E$55)^($E$54-_xlfn.SEQUENCE($E$54)+1)
                    -(1+$E$55)^(AN$163-_xlfn.SEQUENCE($E$54)))
                  /((1+$E$55)^($E$54-_xlfn.SEQUENCE($E$54)+1)-1)
                  *(AN$163-_xlfn.SEQUENCE($E$54)+1&gt;=1)
                  *(AN$163-_xlfn.SEQUENCE($E$54)+1&lt;=$E$54-_xlfn.SEQUENCE($E$54)+1)
               )
            ),
            0
         )
      ),
      0
   )
)</f>
        <v>0</v>
      </c>
      <c r="AO194" s="151" cm="1">
        <f t="array" ref="AO194">IF(AO$163&gt;$E$54,
   0,
   IF($E$44=Database!$B$576,
      IF($E$66=Database!$B$607,
         IF($E$56=0,
            0,
            SUMPRODUCT(
               INDEX($172:$172,COLUMN($G$172)+_xlfn.SEQUENCE($E$54)-1)
               *$E$56
               *((1+$E$56)^($E$54-_xlfn.SEQUENCE($E$54)+1)
                 -(1+$E$56)^(AO$163-_xlfn.SEQUENCE($E$54)))
               /((1+$E$56)^($E$54-_xlfn.SEQUENCE($E$54)+1)-1)
               *(AO$163-_xlfn.SEQUENCE($E$54)+1&gt;=1)
               *(AO$163-_xlfn.SEQUENCE($E$54)+1&lt;=$E$54-_xlfn.SEQUENCE($E$54)+1)
            )
         ),
         IF($E$66=Database!$B$608,
            IF($E$55=0,
               0,
               SUMPRODUCT(
                  INDEX($172:$172,COLUMN($G$172)+_xlfn.SEQUENCE($E$54)-1)
                  *$E$55
                  *((1+$E$55)^($E$54-_xlfn.SEQUENCE($E$54)+1)
                    -(1+$E$55)^(AO$163-_xlfn.SEQUENCE($E$54)))
                  /((1+$E$55)^($E$54-_xlfn.SEQUENCE($E$54)+1)-1)
                  *(AO$163-_xlfn.SEQUENCE($E$54)+1&gt;=1)
                  *(AO$163-_xlfn.SEQUENCE($E$54)+1&lt;=$E$54-_xlfn.SEQUENCE($E$54)+1)
               )
            ),
            0
         )
      ),
      0
   )
)</f>
        <v>0</v>
      </c>
      <c r="AP194" s="151" cm="1">
        <f t="array" ref="AP194">IF(AP$163&gt;$E$54,
   0,
   IF($E$44=Database!$B$576,
      IF($E$66=Database!$B$607,
         IF($E$56=0,
            0,
            SUMPRODUCT(
               INDEX($172:$172,COLUMN($G$172)+_xlfn.SEQUENCE($E$54)-1)
               *$E$56
               *((1+$E$56)^($E$54-_xlfn.SEQUENCE($E$54)+1)
                 -(1+$E$56)^(AP$163-_xlfn.SEQUENCE($E$54)))
               /((1+$E$56)^($E$54-_xlfn.SEQUENCE($E$54)+1)-1)
               *(AP$163-_xlfn.SEQUENCE($E$54)+1&gt;=1)
               *(AP$163-_xlfn.SEQUENCE($E$54)+1&lt;=$E$54-_xlfn.SEQUENCE($E$54)+1)
            )
         ),
         IF($E$66=Database!$B$608,
            IF($E$55=0,
               0,
               SUMPRODUCT(
                  INDEX($172:$172,COLUMN($G$172)+_xlfn.SEQUENCE($E$54)-1)
                  *$E$55
                  *((1+$E$55)^($E$54-_xlfn.SEQUENCE($E$54)+1)
                    -(1+$E$55)^(AP$163-_xlfn.SEQUENCE($E$54)))
                  /((1+$E$55)^($E$54-_xlfn.SEQUENCE($E$54)+1)-1)
                  *(AP$163-_xlfn.SEQUENCE($E$54)+1&gt;=1)
                  *(AP$163-_xlfn.SEQUENCE($E$54)+1&lt;=$E$54-_xlfn.SEQUENCE($E$54)+1)
               )
            ),
            0
         )
      ),
      0
   )
)</f>
        <v>0</v>
      </c>
      <c r="AQ194" s="151" cm="1">
        <f t="array" ref="AQ194">IF(AQ$163&gt;$E$54,
   0,
   IF($E$44=Database!$B$576,
      IF($E$66=Database!$B$607,
         IF($E$56=0,
            0,
            SUMPRODUCT(
               INDEX($172:$172,COLUMN($G$172)+_xlfn.SEQUENCE($E$54)-1)
               *$E$56
               *((1+$E$56)^($E$54-_xlfn.SEQUENCE($E$54)+1)
                 -(1+$E$56)^(AQ$163-_xlfn.SEQUENCE($E$54)))
               /((1+$E$56)^($E$54-_xlfn.SEQUENCE($E$54)+1)-1)
               *(AQ$163-_xlfn.SEQUENCE($E$54)+1&gt;=1)
               *(AQ$163-_xlfn.SEQUENCE($E$54)+1&lt;=$E$54-_xlfn.SEQUENCE($E$54)+1)
            )
         ),
         IF($E$66=Database!$B$608,
            IF($E$55=0,
               0,
               SUMPRODUCT(
                  INDEX($172:$172,COLUMN($G$172)+_xlfn.SEQUENCE($E$54)-1)
                  *$E$55
                  *((1+$E$55)^($E$54-_xlfn.SEQUENCE($E$54)+1)
                    -(1+$E$55)^(AQ$163-_xlfn.SEQUENCE($E$54)))
                  /((1+$E$55)^($E$54-_xlfn.SEQUENCE($E$54)+1)-1)
                  *(AQ$163-_xlfn.SEQUENCE($E$54)+1&gt;=1)
                  *(AQ$163-_xlfn.SEQUENCE($E$54)+1&lt;=$E$54-_xlfn.SEQUENCE($E$54)+1)
               )
            ),
            0
         )
      ),
      0
   )
)</f>
        <v>0</v>
      </c>
      <c r="AR194" s="151" cm="1">
        <f t="array" ref="AR194">IF(AR$163&gt;$E$54,
   0,
   IF($E$44=Database!$B$576,
      IF($E$66=Database!$B$607,
         IF($E$56=0,
            0,
            SUMPRODUCT(
               INDEX($172:$172,COLUMN($G$172)+_xlfn.SEQUENCE($E$54)-1)
               *$E$56
               *((1+$E$56)^($E$54-_xlfn.SEQUENCE($E$54)+1)
                 -(1+$E$56)^(AR$163-_xlfn.SEQUENCE($E$54)))
               /((1+$E$56)^($E$54-_xlfn.SEQUENCE($E$54)+1)-1)
               *(AR$163-_xlfn.SEQUENCE($E$54)+1&gt;=1)
               *(AR$163-_xlfn.SEQUENCE($E$54)+1&lt;=$E$54-_xlfn.SEQUENCE($E$54)+1)
            )
         ),
         IF($E$66=Database!$B$608,
            IF($E$55=0,
               0,
               SUMPRODUCT(
                  INDEX($172:$172,COLUMN($G$172)+_xlfn.SEQUENCE($E$54)-1)
                  *$E$55
                  *((1+$E$55)^($E$54-_xlfn.SEQUENCE($E$54)+1)
                    -(1+$E$55)^(AR$163-_xlfn.SEQUENCE($E$54)))
                  /((1+$E$55)^($E$54-_xlfn.SEQUENCE($E$54)+1)-1)
                  *(AR$163-_xlfn.SEQUENCE($E$54)+1&gt;=1)
                  *(AR$163-_xlfn.SEQUENCE($E$54)+1&lt;=$E$54-_xlfn.SEQUENCE($E$54)+1)
               )
            ),
            0
         )
      ),
      0
   )
)</f>
        <v>0</v>
      </c>
      <c r="AS194" s="151" cm="1">
        <f t="array" ref="AS194">IF(AS$163&gt;$E$54,
   0,
   IF($E$44=Database!$B$576,
      IF($E$66=Database!$B$607,
         IF($E$56=0,
            0,
            SUMPRODUCT(
               INDEX($172:$172,COLUMN($G$172)+_xlfn.SEQUENCE($E$54)-1)
               *$E$56
               *((1+$E$56)^($E$54-_xlfn.SEQUENCE($E$54)+1)
                 -(1+$E$56)^(AS$163-_xlfn.SEQUENCE($E$54)))
               /((1+$E$56)^($E$54-_xlfn.SEQUENCE($E$54)+1)-1)
               *(AS$163-_xlfn.SEQUENCE($E$54)+1&gt;=1)
               *(AS$163-_xlfn.SEQUENCE($E$54)+1&lt;=$E$54-_xlfn.SEQUENCE($E$54)+1)
            )
         ),
         IF($E$66=Database!$B$608,
            IF($E$55=0,
               0,
               SUMPRODUCT(
                  INDEX($172:$172,COLUMN($G$172)+_xlfn.SEQUENCE($E$54)-1)
                  *$E$55
                  *((1+$E$55)^($E$54-_xlfn.SEQUENCE($E$54)+1)
                    -(1+$E$55)^(AS$163-_xlfn.SEQUENCE($E$54)))
                  /((1+$E$55)^($E$54-_xlfn.SEQUENCE($E$54)+1)-1)
                  *(AS$163-_xlfn.SEQUENCE($E$54)+1&gt;=1)
                  *(AS$163-_xlfn.SEQUENCE($E$54)+1&lt;=$E$54-_xlfn.SEQUENCE($E$54)+1)
               )
            ),
            0
         )
      ),
      0
   )
)</f>
        <v>0</v>
      </c>
      <c r="AT194" s="151" cm="1">
        <f t="array" ref="AT194">IF(AT$163&gt;$E$54,
   0,
   IF($E$44=Database!$B$576,
      IF($E$66=Database!$B$607,
         IF($E$56=0,
            0,
            SUMPRODUCT(
               INDEX($172:$172,COLUMN($G$172)+_xlfn.SEQUENCE($E$54)-1)
               *$E$56
               *((1+$E$56)^($E$54-_xlfn.SEQUENCE($E$54)+1)
                 -(1+$E$56)^(AT$163-_xlfn.SEQUENCE($E$54)))
               /((1+$E$56)^($E$54-_xlfn.SEQUENCE($E$54)+1)-1)
               *(AT$163-_xlfn.SEQUENCE($E$54)+1&gt;=1)
               *(AT$163-_xlfn.SEQUENCE($E$54)+1&lt;=$E$54-_xlfn.SEQUENCE($E$54)+1)
            )
         ),
         IF($E$66=Database!$B$608,
            IF($E$55=0,
               0,
               SUMPRODUCT(
                  INDEX($172:$172,COLUMN($G$172)+_xlfn.SEQUENCE($E$54)-1)
                  *$E$55
                  *((1+$E$55)^($E$54-_xlfn.SEQUENCE($E$54)+1)
                    -(1+$E$55)^(AT$163-_xlfn.SEQUENCE($E$54)))
                  /((1+$E$55)^($E$54-_xlfn.SEQUENCE($E$54)+1)-1)
                  *(AT$163-_xlfn.SEQUENCE($E$54)+1&gt;=1)
                  *(AT$163-_xlfn.SEQUENCE($E$54)+1&lt;=$E$54-_xlfn.SEQUENCE($E$54)+1)
               )
            ),
            0
         )
      ),
      0
   )
)</f>
        <v>0</v>
      </c>
      <c r="AU194" s="151" cm="1">
        <f t="array" ref="AU194">IF(AU$163&gt;$E$54,
   0,
   IF($E$44=Database!$B$576,
      IF($E$66=Database!$B$607,
         IF($E$56=0,
            0,
            SUMPRODUCT(
               INDEX($172:$172,COLUMN($G$172)+_xlfn.SEQUENCE($E$54)-1)
               *$E$56
               *((1+$E$56)^($E$54-_xlfn.SEQUENCE($E$54)+1)
                 -(1+$E$56)^(AU$163-_xlfn.SEQUENCE($E$54)))
               /((1+$E$56)^($E$54-_xlfn.SEQUENCE($E$54)+1)-1)
               *(AU$163-_xlfn.SEQUENCE($E$54)+1&gt;=1)
               *(AU$163-_xlfn.SEQUENCE($E$54)+1&lt;=$E$54-_xlfn.SEQUENCE($E$54)+1)
            )
         ),
         IF($E$66=Database!$B$608,
            IF($E$55=0,
               0,
               SUMPRODUCT(
                  INDEX($172:$172,COLUMN($G$172)+_xlfn.SEQUENCE($E$54)-1)
                  *$E$55
                  *((1+$E$55)^($E$54-_xlfn.SEQUENCE($E$54)+1)
                    -(1+$E$55)^(AU$163-_xlfn.SEQUENCE($E$54)))
                  /((1+$E$55)^($E$54-_xlfn.SEQUENCE($E$54)+1)-1)
                  *(AU$163-_xlfn.SEQUENCE($E$54)+1&gt;=1)
                  *(AU$163-_xlfn.SEQUENCE($E$54)+1&lt;=$E$54-_xlfn.SEQUENCE($E$54)+1)
               )
            ),
            0
         )
      ),
      0
   )
)</f>
        <v>0</v>
      </c>
      <c r="AV194" s="151" cm="1">
        <f t="array" ref="AV194">IF(AV$163&gt;$E$54,
   0,
   IF($E$44=Database!$B$576,
      IF($E$66=Database!$B$607,
         IF($E$56=0,
            0,
            SUMPRODUCT(
               INDEX($172:$172,COLUMN($G$172)+_xlfn.SEQUENCE($E$54)-1)
               *$E$56
               *((1+$E$56)^($E$54-_xlfn.SEQUENCE($E$54)+1)
                 -(1+$E$56)^(AV$163-_xlfn.SEQUENCE($E$54)))
               /((1+$E$56)^($E$54-_xlfn.SEQUENCE($E$54)+1)-1)
               *(AV$163-_xlfn.SEQUENCE($E$54)+1&gt;=1)
               *(AV$163-_xlfn.SEQUENCE($E$54)+1&lt;=$E$54-_xlfn.SEQUENCE($E$54)+1)
            )
         ),
         IF($E$66=Database!$B$608,
            IF($E$55=0,
               0,
               SUMPRODUCT(
                  INDEX($172:$172,COLUMN($G$172)+_xlfn.SEQUENCE($E$54)-1)
                  *$E$55
                  *((1+$E$55)^($E$54-_xlfn.SEQUENCE($E$54)+1)
                    -(1+$E$55)^(AV$163-_xlfn.SEQUENCE($E$54)))
                  /((1+$E$55)^($E$54-_xlfn.SEQUENCE($E$54)+1)-1)
                  *(AV$163-_xlfn.SEQUENCE($E$54)+1&gt;=1)
                  *(AV$163-_xlfn.SEQUENCE($E$54)+1&lt;=$E$54-_xlfn.SEQUENCE($E$54)+1)
               )
            ),
            0
         )
      ),
      0
   )
)</f>
        <v>0</v>
      </c>
      <c r="AW194" s="151" cm="1">
        <f t="array" ref="AW194">IF(AW$163&gt;$E$54,
   0,
   IF($E$44=Database!$B$576,
      IF($E$66=Database!$B$607,
         IF($E$56=0,
            0,
            SUMPRODUCT(
               INDEX($172:$172,COLUMN($G$172)+_xlfn.SEQUENCE($E$54)-1)
               *$E$56
               *((1+$E$56)^($E$54-_xlfn.SEQUENCE($E$54)+1)
                 -(1+$E$56)^(AW$163-_xlfn.SEQUENCE($E$54)))
               /((1+$E$56)^($E$54-_xlfn.SEQUENCE($E$54)+1)-1)
               *(AW$163-_xlfn.SEQUENCE($E$54)+1&gt;=1)
               *(AW$163-_xlfn.SEQUENCE($E$54)+1&lt;=$E$54-_xlfn.SEQUENCE($E$54)+1)
            )
         ),
         IF($E$66=Database!$B$608,
            IF($E$55=0,
               0,
               SUMPRODUCT(
                  INDEX($172:$172,COLUMN($G$172)+_xlfn.SEQUENCE($E$54)-1)
                  *$E$55
                  *((1+$E$55)^($E$54-_xlfn.SEQUENCE($E$54)+1)
                    -(1+$E$55)^(AW$163-_xlfn.SEQUENCE($E$54)))
                  /((1+$E$55)^($E$54-_xlfn.SEQUENCE($E$54)+1)-1)
                  *(AW$163-_xlfn.SEQUENCE($E$54)+1&gt;=1)
                  *(AW$163-_xlfn.SEQUENCE($E$54)+1&lt;=$E$54-_xlfn.SEQUENCE($E$54)+1)
               )
            ),
            0
         )
      ),
      0
   )
)</f>
        <v>0</v>
      </c>
      <c r="AX194" s="151" cm="1">
        <f t="array" ref="AX194">IF(AX$163&gt;$E$54,
   0,
   IF($E$44=Database!$B$576,
      IF($E$66=Database!$B$607,
         IF($E$56=0,
            0,
            SUMPRODUCT(
               INDEX($172:$172,COLUMN($G$172)+_xlfn.SEQUENCE($E$54)-1)
               *$E$56
               *((1+$E$56)^($E$54-_xlfn.SEQUENCE($E$54)+1)
                 -(1+$E$56)^(AX$163-_xlfn.SEQUENCE($E$54)))
               /((1+$E$56)^($E$54-_xlfn.SEQUENCE($E$54)+1)-1)
               *(AX$163-_xlfn.SEQUENCE($E$54)+1&gt;=1)
               *(AX$163-_xlfn.SEQUENCE($E$54)+1&lt;=$E$54-_xlfn.SEQUENCE($E$54)+1)
            )
         ),
         IF($E$66=Database!$B$608,
            IF($E$55=0,
               0,
               SUMPRODUCT(
                  INDEX($172:$172,COLUMN($G$172)+_xlfn.SEQUENCE($E$54)-1)
                  *$E$55
                  *((1+$E$55)^($E$54-_xlfn.SEQUENCE($E$54)+1)
                    -(1+$E$55)^(AX$163-_xlfn.SEQUENCE($E$54)))
                  /((1+$E$55)^($E$54-_xlfn.SEQUENCE($E$54)+1)-1)
                  *(AX$163-_xlfn.SEQUENCE($E$54)+1&gt;=1)
                  *(AX$163-_xlfn.SEQUENCE($E$54)+1&lt;=$E$54-_xlfn.SEQUENCE($E$54)+1)
               )
            ),
            0
         )
      ),
      0
   )
)</f>
        <v>0</v>
      </c>
      <c r="AY194" s="151" cm="1">
        <f t="array" ref="AY194">IF(AY$163&gt;$E$54,
   0,
   IF($E$44=Database!$B$576,
      IF($E$66=Database!$B$607,
         IF($E$56=0,
            0,
            SUMPRODUCT(
               INDEX($172:$172,COLUMN($G$172)+_xlfn.SEQUENCE($E$54)-1)
               *$E$56
               *((1+$E$56)^($E$54-_xlfn.SEQUENCE($E$54)+1)
                 -(1+$E$56)^(AY$163-_xlfn.SEQUENCE($E$54)))
               /((1+$E$56)^($E$54-_xlfn.SEQUENCE($E$54)+1)-1)
               *(AY$163-_xlfn.SEQUENCE($E$54)+1&gt;=1)
               *(AY$163-_xlfn.SEQUENCE($E$54)+1&lt;=$E$54-_xlfn.SEQUENCE($E$54)+1)
            )
         ),
         IF($E$66=Database!$B$608,
            IF($E$55=0,
               0,
               SUMPRODUCT(
                  INDEX($172:$172,COLUMN($G$172)+_xlfn.SEQUENCE($E$54)-1)
                  *$E$55
                  *((1+$E$55)^($E$54-_xlfn.SEQUENCE($E$54)+1)
                    -(1+$E$55)^(AY$163-_xlfn.SEQUENCE($E$54)))
                  /((1+$E$55)^($E$54-_xlfn.SEQUENCE($E$54)+1)-1)
                  *(AY$163-_xlfn.SEQUENCE($E$54)+1&gt;=1)
                  *(AY$163-_xlfn.SEQUENCE($E$54)+1&lt;=$E$54-_xlfn.SEQUENCE($E$54)+1)
               )
            ),
            0
         )
      ),
      0
   )
)</f>
        <v>0</v>
      </c>
      <c r="AZ194" s="151" cm="1">
        <f t="array" ref="AZ194">IF(AZ$163&gt;$E$54,
   0,
   IF($E$44=Database!$B$576,
      IF($E$66=Database!$B$607,
         IF($E$56=0,
            0,
            SUMPRODUCT(
               INDEX($172:$172,COLUMN($G$172)+_xlfn.SEQUENCE($E$54)-1)
               *$E$56
               *((1+$E$56)^($E$54-_xlfn.SEQUENCE($E$54)+1)
                 -(1+$E$56)^(AZ$163-_xlfn.SEQUENCE($E$54)))
               /((1+$E$56)^($E$54-_xlfn.SEQUENCE($E$54)+1)-1)
               *(AZ$163-_xlfn.SEQUENCE($E$54)+1&gt;=1)
               *(AZ$163-_xlfn.SEQUENCE($E$54)+1&lt;=$E$54-_xlfn.SEQUENCE($E$54)+1)
            )
         ),
         IF($E$66=Database!$B$608,
            IF($E$55=0,
               0,
               SUMPRODUCT(
                  INDEX($172:$172,COLUMN($G$172)+_xlfn.SEQUENCE($E$54)-1)
                  *$E$55
                  *((1+$E$55)^($E$54-_xlfn.SEQUENCE($E$54)+1)
                    -(1+$E$55)^(AZ$163-_xlfn.SEQUENCE($E$54)))
                  /((1+$E$55)^($E$54-_xlfn.SEQUENCE($E$54)+1)-1)
                  *(AZ$163-_xlfn.SEQUENCE($E$54)+1&gt;=1)
                  *(AZ$163-_xlfn.SEQUENCE($E$54)+1&lt;=$E$54-_xlfn.SEQUENCE($E$54)+1)
               )
            ),
            0
         )
      ),
      0
   )
)</f>
        <v>0</v>
      </c>
      <c r="BA194" s="151" cm="1">
        <f t="array" ref="BA194">IF(BA$163&gt;$E$54,
   0,
   IF($E$44=Database!$B$576,
      IF($E$66=Database!$B$607,
         IF($E$56=0,
            0,
            SUMPRODUCT(
               INDEX($172:$172,COLUMN($G$172)+_xlfn.SEQUENCE($E$54)-1)
               *$E$56
               *((1+$E$56)^($E$54-_xlfn.SEQUENCE($E$54)+1)
                 -(1+$E$56)^(BA$163-_xlfn.SEQUENCE($E$54)))
               /((1+$E$56)^($E$54-_xlfn.SEQUENCE($E$54)+1)-1)
               *(BA$163-_xlfn.SEQUENCE($E$54)+1&gt;=1)
               *(BA$163-_xlfn.SEQUENCE($E$54)+1&lt;=$E$54-_xlfn.SEQUENCE($E$54)+1)
            )
         ),
         IF($E$66=Database!$B$608,
            IF($E$55=0,
               0,
               SUMPRODUCT(
                  INDEX($172:$172,COLUMN($G$172)+_xlfn.SEQUENCE($E$54)-1)
                  *$E$55
                  *((1+$E$55)^($E$54-_xlfn.SEQUENCE($E$54)+1)
                    -(1+$E$55)^(BA$163-_xlfn.SEQUENCE($E$54)))
                  /((1+$E$55)^($E$54-_xlfn.SEQUENCE($E$54)+1)-1)
                  *(BA$163-_xlfn.SEQUENCE($E$54)+1&gt;=1)
                  *(BA$163-_xlfn.SEQUENCE($E$54)+1&lt;=$E$54-_xlfn.SEQUENCE($E$54)+1)
               )
            ),
            0
         )
      ),
      0
   )
)</f>
        <v>0</v>
      </c>
      <c r="BB194" s="151" cm="1">
        <f t="array" ref="BB194">IF(BB$163&gt;$E$54,
   0,
   IF($E$44=Database!$B$576,
      IF($E$66=Database!$B$607,
         IF($E$56=0,
            0,
            SUMPRODUCT(
               INDEX($172:$172,COLUMN($G$172)+_xlfn.SEQUENCE($E$54)-1)
               *$E$56
               *((1+$E$56)^($E$54-_xlfn.SEQUENCE($E$54)+1)
                 -(1+$E$56)^(BB$163-_xlfn.SEQUENCE($E$54)))
               /((1+$E$56)^($E$54-_xlfn.SEQUENCE($E$54)+1)-1)
               *(BB$163-_xlfn.SEQUENCE($E$54)+1&gt;=1)
               *(BB$163-_xlfn.SEQUENCE($E$54)+1&lt;=$E$54-_xlfn.SEQUENCE($E$54)+1)
            )
         ),
         IF($E$66=Database!$B$608,
            IF($E$55=0,
               0,
               SUMPRODUCT(
                  INDEX($172:$172,COLUMN($G$172)+_xlfn.SEQUENCE($E$54)-1)
                  *$E$55
                  *((1+$E$55)^($E$54-_xlfn.SEQUENCE($E$54)+1)
                    -(1+$E$55)^(BB$163-_xlfn.SEQUENCE($E$54)))
                  /((1+$E$55)^($E$54-_xlfn.SEQUENCE($E$54)+1)-1)
                  *(BB$163-_xlfn.SEQUENCE($E$54)+1&gt;=1)
                  *(BB$163-_xlfn.SEQUENCE($E$54)+1&lt;=$E$54-_xlfn.SEQUENCE($E$54)+1)
               )
            ),
            0
         )
      ),
      0
   )
)</f>
        <v>0</v>
      </c>
      <c r="BC194" s="151" cm="1">
        <f t="array" ref="BC194">IF(BC$163&gt;$E$54,
   0,
   IF($E$44=Database!$B$576,
      IF($E$66=Database!$B$607,
         IF($E$56=0,
            0,
            SUMPRODUCT(
               INDEX($172:$172,COLUMN($G$172)+_xlfn.SEQUENCE($E$54)-1)
               *$E$56
               *((1+$E$56)^($E$54-_xlfn.SEQUENCE($E$54)+1)
                 -(1+$E$56)^(BC$163-_xlfn.SEQUENCE($E$54)))
               /((1+$E$56)^($E$54-_xlfn.SEQUENCE($E$54)+1)-1)
               *(BC$163-_xlfn.SEQUENCE($E$54)+1&gt;=1)
               *(BC$163-_xlfn.SEQUENCE($E$54)+1&lt;=$E$54-_xlfn.SEQUENCE($E$54)+1)
            )
         ),
         IF($E$66=Database!$B$608,
            IF($E$55=0,
               0,
               SUMPRODUCT(
                  INDEX($172:$172,COLUMN($G$172)+_xlfn.SEQUENCE($E$54)-1)
                  *$E$55
                  *((1+$E$55)^($E$54-_xlfn.SEQUENCE($E$54)+1)
                    -(1+$E$55)^(BC$163-_xlfn.SEQUENCE($E$54)))
                  /((1+$E$55)^($E$54-_xlfn.SEQUENCE($E$54)+1)-1)
                  *(BC$163-_xlfn.SEQUENCE($E$54)+1&gt;=1)
                  *(BC$163-_xlfn.SEQUENCE($E$54)+1&lt;=$E$54-_xlfn.SEQUENCE($E$54)+1)
               )
            ),
            0
         )
      ),
      0
   )
)</f>
        <v>0</v>
      </c>
      <c r="BD194" s="151" cm="1">
        <f t="array" ref="BD194">IF(BD$163&gt;$E$54,
   0,
   IF($E$44=Database!$B$576,
      IF($E$66=Database!$B$607,
         IF($E$56=0,
            0,
            SUMPRODUCT(
               INDEX($172:$172,COLUMN($G$172)+_xlfn.SEQUENCE($E$54)-1)
               *$E$56
               *((1+$E$56)^($E$54-_xlfn.SEQUENCE($E$54)+1)
                 -(1+$E$56)^(BD$163-_xlfn.SEQUENCE($E$54)))
               /((1+$E$56)^($E$54-_xlfn.SEQUENCE($E$54)+1)-1)
               *(BD$163-_xlfn.SEQUENCE($E$54)+1&gt;=1)
               *(BD$163-_xlfn.SEQUENCE($E$54)+1&lt;=$E$54-_xlfn.SEQUENCE($E$54)+1)
            )
         ),
         IF($E$66=Database!$B$608,
            IF($E$55=0,
               0,
               SUMPRODUCT(
                  INDEX($172:$172,COLUMN($G$172)+_xlfn.SEQUENCE($E$54)-1)
                  *$E$55
                  *((1+$E$55)^($E$54-_xlfn.SEQUENCE($E$54)+1)
                    -(1+$E$55)^(BD$163-_xlfn.SEQUENCE($E$54)))
                  /((1+$E$55)^($E$54-_xlfn.SEQUENCE($E$54)+1)-1)
                  *(BD$163-_xlfn.SEQUENCE($E$54)+1&gt;=1)
                  *(BD$163-_xlfn.SEQUENCE($E$54)+1&lt;=$E$54-_xlfn.SEQUENCE($E$54)+1)
               )
            ),
            0
         )
      ),
      0
   )
)</f>
        <v>0</v>
      </c>
      <c r="BE194" s="151" cm="1">
        <f t="array" ref="BE194">IF(BE$163&gt;$E$54,
   0,
   IF($E$44=Database!$B$576,
      IF($E$66=Database!$B$607,
         IF($E$56=0,
            0,
            SUMPRODUCT(
               INDEX($172:$172,COLUMN($G$172)+_xlfn.SEQUENCE($E$54)-1)
               *$E$56
               *((1+$E$56)^($E$54-_xlfn.SEQUENCE($E$54)+1)
                 -(1+$E$56)^(BE$163-_xlfn.SEQUENCE($E$54)))
               /((1+$E$56)^($E$54-_xlfn.SEQUENCE($E$54)+1)-1)
               *(BE$163-_xlfn.SEQUENCE($E$54)+1&gt;=1)
               *(BE$163-_xlfn.SEQUENCE($E$54)+1&lt;=$E$54-_xlfn.SEQUENCE($E$54)+1)
            )
         ),
         IF($E$66=Database!$B$608,
            IF($E$55=0,
               0,
               SUMPRODUCT(
                  INDEX($172:$172,COLUMN($G$172)+_xlfn.SEQUENCE($E$54)-1)
                  *$E$55
                  *((1+$E$55)^($E$54-_xlfn.SEQUENCE($E$54)+1)
                    -(1+$E$55)^(BE$163-_xlfn.SEQUENCE($E$54)))
                  /((1+$E$55)^($E$54-_xlfn.SEQUENCE($E$54)+1)-1)
                  *(BE$163-_xlfn.SEQUENCE($E$54)+1&gt;=1)
                  *(BE$163-_xlfn.SEQUENCE($E$54)+1&lt;=$E$54-_xlfn.SEQUENCE($E$54)+1)
               )
            ),
            0
         )
      ),
      0
   )
)</f>
        <v>0</v>
      </c>
      <c r="BF194" s="151" cm="1">
        <f t="array" ref="BF194">IF(BF$163&gt;$E$54,
   0,
   IF($E$44=Database!$B$576,
      IF($E$66=Database!$B$607,
         IF($E$56=0,
            0,
            SUMPRODUCT(
               INDEX($172:$172,COLUMN($G$172)+_xlfn.SEQUENCE($E$54)-1)
               *$E$56
               *((1+$E$56)^($E$54-_xlfn.SEQUENCE($E$54)+1)
                 -(1+$E$56)^(BF$163-_xlfn.SEQUENCE($E$54)))
               /((1+$E$56)^($E$54-_xlfn.SEQUENCE($E$54)+1)-1)
               *(BF$163-_xlfn.SEQUENCE($E$54)+1&gt;=1)
               *(BF$163-_xlfn.SEQUENCE($E$54)+1&lt;=$E$54-_xlfn.SEQUENCE($E$54)+1)
            )
         ),
         IF($E$66=Database!$B$608,
            IF($E$55=0,
               0,
               SUMPRODUCT(
                  INDEX($172:$172,COLUMN($G$172)+_xlfn.SEQUENCE($E$54)-1)
                  *$E$55
                  *((1+$E$55)^($E$54-_xlfn.SEQUENCE($E$54)+1)
                    -(1+$E$55)^(BF$163-_xlfn.SEQUENCE($E$54)))
                  /((1+$E$55)^($E$54-_xlfn.SEQUENCE($E$54)+1)-1)
                  *(BF$163-_xlfn.SEQUENCE($E$54)+1&gt;=1)
                  *(BF$163-_xlfn.SEQUENCE($E$54)+1&lt;=$E$54-_xlfn.SEQUENCE($E$54)+1)
               )
            ),
            0
         )
      ),
      0
   )
)</f>
        <v>0</v>
      </c>
      <c r="BG194" s="151" cm="1">
        <f t="array" ref="BG194">IF(BG$163&gt;$E$54,
   0,
   IF($E$44=Database!$B$576,
      IF($E$66=Database!$B$607,
         IF($E$56=0,
            0,
            SUMPRODUCT(
               INDEX($172:$172,COLUMN($G$172)+_xlfn.SEQUENCE($E$54)-1)
               *$E$56
               *((1+$E$56)^($E$54-_xlfn.SEQUENCE($E$54)+1)
                 -(1+$E$56)^(BG$163-_xlfn.SEQUENCE($E$54)))
               /((1+$E$56)^($E$54-_xlfn.SEQUENCE($E$54)+1)-1)
               *(BG$163-_xlfn.SEQUENCE($E$54)+1&gt;=1)
               *(BG$163-_xlfn.SEQUENCE($E$54)+1&lt;=$E$54-_xlfn.SEQUENCE($E$54)+1)
            )
         ),
         IF($E$66=Database!$B$608,
            IF($E$55=0,
               0,
               SUMPRODUCT(
                  INDEX($172:$172,COLUMN($G$172)+_xlfn.SEQUENCE($E$54)-1)
                  *$E$55
                  *((1+$E$55)^($E$54-_xlfn.SEQUENCE($E$54)+1)
                    -(1+$E$55)^(BG$163-_xlfn.SEQUENCE($E$54)))
                  /((1+$E$55)^($E$54-_xlfn.SEQUENCE($E$54)+1)-1)
                  *(BG$163-_xlfn.SEQUENCE($E$54)+1&gt;=1)
                  *(BG$163-_xlfn.SEQUENCE($E$54)+1&lt;=$E$54-_xlfn.SEQUENCE($E$54)+1)
               )
            ),
            0
         )
      ),
      0
   )
)</f>
        <v>0</v>
      </c>
      <c r="BH194" s="151" cm="1">
        <f t="array" ref="BH194">IF(BH$163&gt;$E$54,
   0,
   IF($E$44=Database!$B$576,
      IF($E$66=Database!$B$607,
         IF($E$56=0,
            0,
            SUMPRODUCT(
               INDEX($172:$172,COLUMN($G$172)+_xlfn.SEQUENCE($E$54)-1)
               *$E$56
               *((1+$E$56)^($E$54-_xlfn.SEQUENCE($E$54)+1)
                 -(1+$E$56)^(BH$163-_xlfn.SEQUENCE($E$54)))
               /((1+$E$56)^($E$54-_xlfn.SEQUENCE($E$54)+1)-1)
               *(BH$163-_xlfn.SEQUENCE($E$54)+1&gt;=1)
               *(BH$163-_xlfn.SEQUENCE($E$54)+1&lt;=$E$54-_xlfn.SEQUENCE($E$54)+1)
            )
         ),
         IF($E$66=Database!$B$608,
            IF($E$55=0,
               0,
               SUMPRODUCT(
                  INDEX($172:$172,COLUMN($G$172)+_xlfn.SEQUENCE($E$54)-1)
                  *$E$55
                  *((1+$E$55)^($E$54-_xlfn.SEQUENCE($E$54)+1)
                    -(1+$E$55)^(BH$163-_xlfn.SEQUENCE($E$54)))
                  /((1+$E$55)^($E$54-_xlfn.SEQUENCE($E$54)+1)-1)
                  *(BH$163-_xlfn.SEQUENCE($E$54)+1&gt;=1)
                  *(BH$163-_xlfn.SEQUENCE($E$54)+1&lt;=$E$54-_xlfn.SEQUENCE($E$54)+1)
               )
            ),
            0
         )
      ),
      0
   )
)</f>
        <v>0</v>
      </c>
      <c r="BI194" s="151" cm="1">
        <f t="array" ref="BI194">IF(BI$163&gt;$E$54,
   0,
   IF($E$44=Database!$B$576,
      IF($E$66=Database!$B$607,
         IF($E$56=0,
            0,
            SUMPRODUCT(
               INDEX($172:$172,COLUMN($G$172)+_xlfn.SEQUENCE($E$54)-1)
               *$E$56
               *((1+$E$56)^($E$54-_xlfn.SEQUENCE($E$54)+1)
                 -(1+$E$56)^(BI$163-_xlfn.SEQUENCE($E$54)))
               /((1+$E$56)^($E$54-_xlfn.SEQUENCE($E$54)+1)-1)
               *(BI$163-_xlfn.SEQUENCE($E$54)+1&gt;=1)
               *(BI$163-_xlfn.SEQUENCE($E$54)+1&lt;=$E$54-_xlfn.SEQUENCE($E$54)+1)
            )
         ),
         IF($E$66=Database!$B$608,
            IF($E$55=0,
               0,
               SUMPRODUCT(
                  INDEX($172:$172,COLUMN($G$172)+_xlfn.SEQUENCE($E$54)-1)
                  *$E$55
                  *((1+$E$55)^($E$54-_xlfn.SEQUENCE($E$54)+1)
                    -(1+$E$55)^(BI$163-_xlfn.SEQUENCE($E$54)))
                  /((1+$E$55)^($E$54-_xlfn.SEQUENCE($E$54)+1)-1)
                  *(BI$163-_xlfn.SEQUENCE($E$54)+1&gt;=1)
                  *(BI$163-_xlfn.SEQUENCE($E$54)+1&lt;=$E$54-_xlfn.SEQUENCE($E$54)+1)
               )
            ),
            0
         )
      ),
      0
   )
)</f>
        <v>0</v>
      </c>
      <c r="BJ194" s="151" cm="1">
        <f t="array" ref="BJ194">IF(BJ$163&gt;$E$54,
   0,
   IF($E$44=Database!$B$576,
      IF($E$66=Database!$B$607,
         IF($E$56=0,
            0,
            SUMPRODUCT(
               INDEX($172:$172,COLUMN($G$172)+_xlfn.SEQUENCE($E$54)-1)
               *$E$56
               *((1+$E$56)^($E$54-_xlfn.SEQUENCE($E$54)+1)
                 -(1+$E$56)^(BJ$163-_xlfn.SEQUENCE($E$54)))
               /((1+$E$56)^($E$54-_xlfn.SEQUENCE($E$54)+1)-1)
               *(BJ$163-_xlfn.SEQUENCE($E$54)+1&gt;=1)
               *(BJ$163-_xlfn.SEQUENCE($E$54)+1&lt;=$E$54-_xlfn.SEQUENCE($E$54)+1)
            )
         ),
         IF($E$66=Database!$B$608,
            IF($E$55=0,
               0,
               SUMPRODUCT(
                  INDEX($172:$172,COLUMN($G$172)+_xlfn.SEQUENCE($E$54)-1)
                  *$E$55
                  *((1+$E$55)^($E$54-_xlfn.SEQUENCE($E$54)+1)
                    -(1+$E$55)^(BJ$163-_xlfn.SEQUENCE($E$54)))
                  /((1+$E$55)^($E$54-_xlfn.SEQUENCE($E$54)+1)-1)
                  *(BJ$163-_xlfn.SEQUENCE($E$54)+1&gt;=1)
                  *(BJ$163-_xlfn.SEQUENCE($E$54)+1&lt;=$E$54-_xlfn.SEQUENCE($E$54)+1)
               )
            ),
            0
         )
      ),
      0
   )
)</f>
        <v>0</v>
      </c>
      <c r="BK194" s="151" cm="1">
        <f t="array" ref="BK194">IF(BK$163&gt;$E$54,
   0,
   IF($E$44=Database!$B$576,
      IF($E$66=Database!$B$607,
         IF($E$56=0,
            0,
            SUMPRODUCT(
               INDEX($172:$172,COLUMN($G$172)+_xlfn.SEQUENCE($E$54)-1)
               *$E$56
               *((1+$E$56)^($E$54-_xlfn.SEQUENCE($E$54)+1)
                 -(1+$E$56)^(BK$163-_xlfn.SEQUENCE($E$54)))
               /((1+$E$56)^($E$54-_xlfn.SEQUENCE($E$54)+1)-1)
               *(BK$163-_xlfn.SEQUENCE($E$54)+1&gt;=1)
               *(BK$163-_xlfn.SEQUENCE($E$54)+1&lt;=$E$54-_xlfn.SEQUENCE($E$54)+1)
            )
         ),
         IF($E$66=Database!$B$608,
            IF($E$55=0,
               0,
               SUMPRODUCT(
                  INDEX($172:$172,COLUMN($G$172)+_xlfn.SEQUENCE($E$54)-1)
                  *$E$55
                  *((1+$E$55)^($E$54-_xlfn.SEQUENCE($E$54)+1)
                    -(1+$E$55)^(BK$163-_xlfn.SEQUENCE($E$54)))
                  /((1+$E$55)^($E$54-_xlfn.SEQUENCE($E$54)+1)-1)
                  *(BK$163-_xlfn.SEQUENCE($E$54)+1&gt;=1)
                  *(BK$163-_xlfn.SEQUENCE($E$54)+1&lt;=$E$54-_xlfn.SEQUENCE($E$54)+1)
               )
            ),
            0
         )
      ),
      0
   )
)</f>
        <v>0</v>
      </c>
      <c r="BL194" s="151" cm="1">
        <f t="array" ref="BL194">IF(BL$163&gt;$E$54,
   0,
   IF($E$44=Database!$B$576,
      IF($E$66=Database!$B$607,
         IF($E$56=0,
            0,
            SUMPRODUCT(
               INDEX($172:$172,COLUMN($G$172)+_xlfn.SEQUENCE($E$54)-1)
               *$E$56
               *((1+$E$56)^($E$54-_xlfn.SEQUENCE($E$54)+1)
                 -(1+$E$56)^(BL$163-_xlfn.SEQUENCE($E$54)))
               /((1+$E$56)^($E$54-_xlfn.SEQUENCE($E$54)+1)-1)
               *(BL$163-_xlfn.SEQUENCE($E$54)+1&gt;=1)
               *(BL$163-_xlfn.SEQUENCE($E$54)+1&lt;=$E$54-_xlfn.SEQUENCE($E$54)+1)
            )
         ),
         IF($E$66=Database!$B$608,
            IF($E$55=0,
               0,
               SUMPRODUCT(
                  INDEX($172:$172,COLUMN($G$172)+_xlfn.SEQUENCE($E$54)-1)
                  *$E$55
                  *((1+$E$55)^($E$54-_xlfn.SEQUENCE($E$54)+1)
                    -(1+$E$55)^(BL$163-_xlfn.SEQUENCE($E$54)))
                  /((1+$E$55)^($E$54-_xlfn.SEQUENCE($E$54)+1)-1)
                  *(BL$163-_xlfn.SEQUENCE($E$54)+1&gt;=1)
                  *(BL$163-_xlfn.SEQUENCE($E$54)+1&lt;=$E$54-_xlfn.SEQUENCE($E$54)+1)
               )
            ),
            0
         )
      ),
      0
   )
)</f>
        <v>0</v>
      </c>
      <c r="BM194" s="151" cm="1">
        <f t="array" ref="BM194">IF(BM$163&gt;$E$54,
   0,
   IF($E$44=Database!$B$576,
      IF($E$66=Database!$B$607,
         IF($E$56=0,
            0,
            SUMPRODUCT(
               INDEX($172:$172,COLUMN($G$172)+_xlfn.SEQUENCE($E$54)-1)
               *$E$56
               *((1+$E$56)^($E$54-_xlfn.SEQUENCE($E$54)+1)
                 -(1+$E$56)^(BM$163-_xlfn.SEQUENCE($E$54)))
               /((1+$E$56)^($E$54-_xlfn.SEQUENCE($E$54)+1)-1)
               *(BM$163-_xlfn.SEQUENCE($E$54)+1&gt;=1)
               *(BM$163-_xlfn.SEQUENCE($E$54)+1&lt;=$E$54-_xlfn.SEQUENCE($E$54)+1)
            )
         ),
         IF($E$66=Database!$B$608,
            IF($E$55=0,
               0,
               SUMPRODUCT(
                  INDEX($172:$172,COLUMN($G$172)+_xlfn.SEQUENCE($E$54)-1)
                  *$E$55
                  *((1+$E$55)^($E$54-_xlfn.SEQUENCE($E$54)+1)
                    -(1+$E$55)^(BM$163-_xlfn.SEQUENCE($E$54)))
                  /((1+$E$55)^($E$54-_xlfn.SEQUENCE($E$54)+1)-1)
                  *(BM$163-_xlfn.SEQUENCE($E$54)+1&gt;=1)
                  *(BM$163-_xlfn.SEQUENCE($E$54)+1&lt;=$E$54-_xlfn.SEQUENCE($E$54)+1)
               )
            ),
            0
         )
      ),
      0
   )
)</f>
        <v>0</v>
      </c>
      <c r="BN194" s="151" cm="1">
        <f t="array" ref="BN194">IF(BN$163&gt;$E$54,
   0,
   IF($E$44=Database!$B$576,
      IF($E$66=Database!$B$607,
         IF($E$56=0,
            0,
            SUMPRODUCT(
               INDEX($172:$172,COLUMN($G$172)+_xlfn.SEQUENCE($E$54)-1)
               *$E$56
               *((1+$E$56)^($E$54-_xlfn.SEQUENCE($E$54)+1)
                 -(1+$E$56)^(BN$163-_xlfn.SEQUENCE($E$54)))
               /((1+$E$56)^($E$54-_xlfn.SEQUENCE($E$54)+1)-1)
               *(BN$163-_xlfn.SEQUENCE($E$54)+1&gt;=1)
               *(BN$163-_xlfn.SEQUENCE($E$54)+1&lt;=$E$54-_xlfn.SEQUENCE($E$54)+1)
            )
         ),
         IF($E$66=Database!$B$608,
            IF($E$55=0,
               0,
               SUMPRODUCT(
                  INDEX($172:$172,COLUMN($G$172)+_xlfn.SEQUENCE($E$54)-1)
                  *$E$55
                  *((1+$E$55)^($E$54-_xlfn.SEQUENCE($E$54)+1)
                    -(1+$E$55)^(BN$163-_xlfn.SEQUENCE($E$54)))
                  /((1+$E$55)^($E$54-_xlfn.SEQUENCE($E$54)+1)-1)
                  *(BN$163-_xlfn.SEQUENCE($E$54)+1&gt;=1)
                  *(BN$163-_xlfn.SEQUENCE($E$54)+1&lt;=$E$54-_xlfn.SEQUENCE($E$54)+1)
               )
            ),
            0
         )
      ),
      0
   )
)</f>
        <v>0</v>
      </c>
      <c r="BO194" s="151" cm="1">
        <f t="array" ref="BO194">IF(BO$163&gt;$E$54,
   0,
   IF($E$44=Database!$B$576,
      IF($E$66=Database!$B$607,
         IF($E$56=0,
            0,
            SUMPRODUCT(
               INDEX($172:$172,COLUMN($G$172)+_xlfn.SEQUENCE($E$54)-1)
               *$E$56
               *((1+$E$56)^($E$54-_xlfn.SEQUENCE($E$54)+1)
                 -(1+$E$56)^(BO$163-_xlfn.SEQUENCE($E$54)))
               /((1+$E$56)^($E$54-_xlfn.SEQUENCE($E$54)+1)-1)
               *(BO$163-_xlfn.SEQUENCE($E$54)+1&gt;=1)
               *(BO$163-_xlfn.SEQUENCE($E$54)+1&lt;=$E$54-_xlfn.SEQUENCE($E$54)+1)
            )
         ),
         IF($E$66=Database!$B$608,
            IF($E$55=0,
               0,
               SUMPRODUCT(
                  INDEX($172:$172,COLUMN($G$172)+_xlfn.SEQUENCE($E$54)-1)
                  *$E$55
                  *((1+$E$55)^($E$54-_xlfn.SEQUENCE($E$54)+1)
                    -(1+$E$55)^(BO$163-_xlfn.SEQUENCE($E$54)))
                  /((1+$E$55)^($E$54-_xlfn.SEQUENCE($E$54)+1)-1)
                  *(BO$163-_xlfn.SEQUENCE($E$54)+1&gt;=1)
                  *(BO$163-_xlfn.SEQUENCE($E$54)+1&lt;=$E$54-_xlfn.SEQUENCE($E$54)+1)
               )
            ),
            0
         )
      ),
      0
   )
)</f>
        <v>0</v>
      </c>
      <c r="BP194" s="151" cm="1">
        <f t="array" ref="BP194">IF(BP$163&gt;$E$54,
   0,
   IF($E$44=Database!$B$576,
      IF($E$66=Database!$B$607,
         IF($E$56=0,
            0,
            SUMPRODUCT(
               INDEX($172:$172,COLUMN($G$172)+_xlfn.SEQUENCE($E$54)-1)
               *$E$56
               *((1+$E$56)^($E$54-_xlfn.SEQUENCE($E$54)+1)
                 -(1+$E$56)^(BP$163-_xlfn.SEQUENCE($E$54)))
               /((1+$E$56)^($E$54-_xlfn.SEQUENCE($E$54)+1)-1)
               *(BP$163-_xlfn.SEQUENCE($E$54)+1&gt;=1)
               *(BP$163-_xlfn.SEQUENCE($E$54)+1&lt;=$E$54-_xlfn.SEQUENCE($E$54)+1)
            )
         ),
         IF($E$66=Database!$B$608,
            IF($E$55=0,
               0,
               SUMPRODUCT(
                  INDEX($172:$172,COLUMN($G$172)+_xlfn.SEQUENCE($E$54)-1)
                  *$E$55
                  *((1+$E$55)^($E$54-_xlfn.SEQUENCE($E$54)+1)
                    -(1+$E$55)^(BP$163-_xlfn.SEQUENCE($E$54)))
                  /((1+$E$55)^($E$54-_xlfn.SEQUENCE($E$54)+1)-1)
                  *(BP$163-_xlfn.SEQUENCE($E$54)+1&gt;=1)
                  *(BP$163-_xlfn.SEQUENCE($E$54)+1&lt;=$E$54-_xlfn.SEQUENCE($E$54)+1)
               )
            ),
            0
         )
      ),
      0
   )
)</f>
        <v>0</v>
      </c>
      <c r="BQ194" s="151" cm="1">
        <f t="array" ref="BQ194">IF(BQ$163&gt;$E$54,
   0,
   IF($E$44=Database!$B$576,
      IF($E$66=Database!$B$607,
         IF($E$56=0,
            0,
            SUMPRODUCT(
               INDEX($172:$172,COLUMN($G$172)+_xlfn.SEQUENCE($E$54)-1)
               *$E$56
               *((1+$E$56)^($E$54-_xlfn.SEQUENCE($E$54)+1)
                 -(1+$E$56)^(BQ$163-_xlfn.SEQUENCE($E$54)))
               /((1+$E$56)^($E$54-_xlfn.SEQUENCE($E$54)+1)-1)
               *(BQ$163-_xlfn.SEQUENCE($E$54)+1&gt;=1)
               *(BQ$163-_xlfn.SEQUENCE($E$54)+1&lt;=$E$54-_xlfn.SEQUENCE($E$54)+1)
            )
         ),
         IF($E$66=Database!$B$608,
            IF($E$55=0,
               0,
               SUMPRODUCT(
                  INDEX($172:$172,COLUMN($G$172)+_xlfn.SEQUENCE($E$54)-1)
                  *$E$55
                  *((1+$E$55)^($E$54-_xlfn.SEQUENCE($E$54)+1)
                    -(1+$E$55)^(BQ$163-_xlfn.SEQUENCE($E$54)))
                  /((1+$E$55)^($E$54-_xlfn.SEQUENCE($E$54)+1)-1)
                  *(BQ$163-_xlfn.SEQUENCE($E$54)+1&gt;=1)
                  *(BQ$163-_xlfn.SEQUENCE($E$54)+1&lt;=$E$54-_xlfn.SEQUENCE($E$54)+1)
               )
            ),
            0
         )
      ),
      0
   )
)</f>
        <v>0</v>
      </c>
      <c r="BR194" s="151" cm="1">
        <f t="array" ref="BR194">IF(BR$163&gt;$E$54,
   0,
   IF($E$44=Database!$B$576,
      IF($E$66=Database!$B$607,
         IF($E$56=0,
            0,
            SUMPRODUCT(
               INDEX($172:$172,COLUMN($G$172)+_xlfn.SEQUENCE($E$54)-1)
               *$E$56
               *((1+$E$56)^($E$54-_xlfn.SEQUENCE($E$54)+1)
                 -(1+$E$56)^(BR$163-_xlfn.SEQUENCE($E$54)))
               /((1+$E$56)^($E$54-_xlfn.SEQUENCE($E$54)+1)-1)
               *(BR$163-_xlfn.SEQUENCE($E$54)+1&gt;=1)
               *(BR$163-_xlfn.SEQUENCE($E$54)+1&lt;=$E$54-_xlfn.SEQUENCE($E$54)+1)
            )
         ),
         IF($E$66=Database!$B$608,
            IF($E$55=0,
               0,
               SUMPRODUCT(
                  INDEX($172:$172,COLUMN($G$172)+_xlfn.SEQUENCE($E$54)-1)
                  *$E$55
                  *((1+$E$55)^($E$54-_xlfn.SEQUENCE($E$54)+1)
                    -(1+$E$55)^(BR$163-_xlfn.SEQUENCE($E$54)))
                  /((1+$E$55)^($E$54-_xlfn.SEQUENCE($E$54)+1)-1)
                  *(BR$163-_xlfn.SEQUENCE($E$54)+1&gt;=1)
                  *(BR$163-_xlfn.SEQUENCE($E$54)+1&lt;=$E$54-_xlfn.SEQUENCE($E$54)+1)
               )
            ),
            0
         )
      ),
      0
   )
)</f>
        <v>0</v>
      </c>
      <c r="BS194" s="151" cm="1">
        <f t="array" ref="BS194">IF(BS$163&gt;$E$54,
   0,
   IF($E$44=Database!$B$576,
      IF($E$66=Database!$B$607,
         IF($E$56=0,
            0,
            SUMPRODUCT(
               INDEX($172:$172,COLUMN($G$172)+_xlfn.SEQUENCE($E$54)-1)
               *$E$56
               *((1+$E$56)^($E$54-_xlfn.SEQUENCE($E$54)+1)
                 -(1+$E$56)^(BS$163-_xlfn.SEQUENCE($E$54)))
               /((1+$E$56)^($E$54-_xlfn.SEQUENCE($E$54)+1)-1)
               *(BS$163-_xlfn.SEQUENCE($E$54)+1&gt;=1)
               *(BS$163-_xlfn.SEQUENCE($E$54)+1&lt;=$E$54-_xlfn.SEQUENCE($E$54)+1)
            )
         ),
         IF($E$66=Database!$B$608,
            IF($E$55=0,
               0,
               SUMPRODUCT(
                  INDEX($172:$172,COLUMN($G$172)+_xlfn.SEQUENCE($E$54)-1)
                  *$E$55
                  *((1+$E$55)^($E$54-_xlfn.SEQUENCE($E$54)+1)
                    -(1+$E$55)^(BS$163-_xlfn.SEQUENCE($E$54)))
                  /((1+$E$55)^($E$54-_xlfn.SEQUENCE($E$54)+1)-1)
                  *(BS$163-_xlfn.SEQUENCE($E$54)+1&gt;=1)
                  *(BS$163-_xlfn.SEQUENCE($E$54)+1&lt;=$E$54-_xlfn.SEQUENCE($E$54)+1)
               )
            ),
            0
         )
      ),
      0
   )
)</f>
        <v>0</v>
      </c>
      <c r="BT194" s="151" cm="1">
        <f t="array" ref="BT194">IF(BT$163&gt;$E$54,
   0,
   IF($E$44=Database!$B$576,
      IF($E$66=Database!$B$607,
         IF($E$56=0,
            0,
            SUMPRODUCT(
               INDEX($172:$172,COLUMN($G$172)+_xlfn.SEQUENCE($E$54)-1)
               *$E$56
               *((1+$E$56)^($E$54-_xlfn.SEQUENCE($E$54)+1)
                 -(1+$E$56)^(BT$163-_xlfn.SEQUENCE($E$54)))
               /((1+$E$56)^($E$54-_xlfn.SEQUENCE($E$54)+1)-1)
               *(BT$163-_xlfn.SEQUENCE($E$54)+1&gt;=1)
               *(BT$163-_xlfn.SEQUENCE($E$54)+1&lt;=$E$54-_xlfn.SEQUENCE($E$54)+1)
            )
         ),
         IF($E$66=Database!$B$608,
            IF($E$55=0,
               0,
               SUMPRODUCT(
                  INDEX($172:$172,COLUMN($G$172)+_xlfn.SEQUENCE($E$54)-1)
                  *$E$55
                  *((1+$E$55)^($E$54-_xlfn.SEQUENCE($E$54)+1)
                    -(1+$E$55)^(BT$163-_xlfn.SEQUENCE($E$54)))
                  /((1+$E$55)^($E$54-_xlfn.SEQUENCE($E$54)+1)-1)
                  *(BT$163-_xlfn.SEQUENCE($E$54)+1&gt;=1)
                  *(BT$163-_xlfn.SEQUENCE($E$54)+1&lt;=$E$54-_xlfn.SEQUENCE($E$54)+1)
               )
            ),
            0
         )
      ),
      0
   )
)</f>
        <v>0</v>
      </c>
      <c r="BU194" s="151" cm="1">
        <f t="array" ref="BU194">IF(BU$163&gt;$E$54,
   0,
   IF($E$44=Database!$B$576,
      IF($E$66=Database!$B$607,
         IF($E$56=0,
            0,
            SUMPRODUCT(
               INDEX($172:$172,COLUMN($G$172)+_xlfn.SEQUENCE($E$54)-1)
               *$E$56
               *((1+$E$56)^($E$54-_xlfn.SEQUENCE($E$54)+1)
                 -(1+$E$56)^(BU$163-_xlfn.SEQUENCE($E$54)))
               /((1+$E$56)^($E$54-_xlfn.SEQUENCE($E$54)+1)-1)
               *(BU$163-_xlfn.SEQUENCE($E$54)+1&gt;=1)
               *(BU$163-_xlfn.SEQUENCE($E$54)+1&lt;=$E$54-_xlfn.SEQUENCE($E$54)+1)
            )
         ),
         IF($E$66=Database!$B$608,
            IF($E$55=0,
               0,
               SUMPRODUCT(
                  INDEX($172:$172,COLUMN($G$172)+_xlfn.SEQUENCE($E$54)-1)
                  *$E$55
                  *((1+$E$55)^($E$54-_xlfn.SEQUENCE($E$54)+1)
                    -(1+$E$55)^(BU$163-_xlfn.SEQUENCE($E$54)))
                  /((1+$E$55)^($E$54-_xlfn.SEQUENCE($E$54)+1)-1)
                  *(BU$163-_xlfn.SEQUENCE($E$54)+1&gt;=1)
                  *(BU$163-_xlfn.SEQUENCE($E$54)+1&lt;=$E$54-_xlfn.SEQUENCE($E$54)+1)
               )
            ),
            0
         )
      ),
      0
   )
)</f>
        <v>0</v>
      </c>
      <c r="BV194" s="151" cm="1">
        <f t="array" ref="BV194">IF(BV$163&gt;$E$54,
   0,
   IF($E$44=Database!$B$576,
      IF($E$66=Database!$B$607,
         IF($E$56=0,
            0,
            SUMPRODUCT(
               INDEX($172:$172,COLUMN($G$172)+_xlfn.SEQUENCE($E$54)-1)
               *$E$56
               *((1+$E$56)^($E$54-_xlfn.SEQUENCE($E$54)+1)
                 -(1+$E$56)^(BV$163-_xlfn.SEQUENCE($E$54)))
               /((1+$E$56)^($E$54-_xlfn.SEQUENCE($E$54)+1)-1)
               *(BV$163-_xlfn.SEQUENCE($E$54)+1&gt;=1)
               *(BV$163-_xlfn.SEQUENCE($E$54)+1&lt;=$E$54-_xlfn.SEQUENCE($E$54)+1)
            )
         ),
         IF($E$66=Database!$B$608,
            IF($E$55=0,
               0,
               SUMPRODUCT(
                  INDEX($172:$172,COLUMN($G$172)+_xlfn.SEQUENCE($E$54)-1)
                  *$E$55
                  *((1+$E$55)^($E$54-_xlfn.SEQUENCE($E$54)+1)
                    -(1+$E$55)^(BV$163-_xlfn.SEQUENCE($E$54)))
                  /((1+$E$55)^($E$54-_xlfn.SEQUENCE($E$54)+1)-1)
                  *(BV$163-_xlfn.SEQUENCE($E$54)+1&gt;=1)
                  *(BV$163-_xlfn.SEQUENCE($E$54)+1&lt;=$E$54-_xlfn.SEQUENCE($E$54)+1)
               )
            ),
            0
         )
      ),
      0
   )
)</f>
        <v>0</v>
      </c>
      <c r="BW194" s="151" cm="1">
        <f t="array" ref="BW194">IF(BW$163&gt;$E$54,
   0,
   IF($E$44=Database!$B$576,
      IF($E$66=Database!$B$607,
         IF($E$56=0,
            0,
            SUMPRODUCT(
               INDEX($172:$172,COLUMN($G$172)+_xlfn.SEQUENCE($E$54)-1)
               *$E$56
               *((1+$E$56)^($E$54-_xlfn.SEQUENCE($E$54)+1)
                 -(1+$E$56)^(BW$163-_xlfn.SEQUENCE($E$54)))
               /((1+$E$56)^($E$54-_xlfn.SEQUENCE($E$54)+1)-1)
               *(BW$163-_xlfn.SEQUENCE($E$54)+1&gt;=1)
               *(BW$163-_xlfn.SEQUENCE($E$54)+1&lt;=$E$54-_xlfn.SEQUENCE($E$54)+1)
            )
         ),
         IF($E$66=Database!$B$608,
            IF($E$55=0,
               0,
               SUMPRODUCT(
                  INDEX($172:$172,COLUMN($G$172)+_xlfn.SEQUENCE($E$54)-1)
                  *$E$55
                  *((1+$E$55)^($E$54-_xlfn.SEQUENCE($E$54)+1)
                    -(1+$E$55)^(BW$163-_xlfn.SEQUENCE($E$54)))
                  /((1+$E$55)^($E$54-_xlfn.SEQUENCE($E$54)+1)-1)
                  *(BW$163-_xlfn.SEQUENCE($E$54)+1&gt;=1)
                  *(BW$163-_xlfn.SEQUENCE($E$54)+1&lt;=$E$54-_xlfn.SEQUENCE($E$54)+1)
               )
            ),
            0
         )
      ),
      0
   )
)</f>
        <v>0</v>
      </c>
      <c r="BX194" s="151" cm="1">
        <f t="array" ref="BX194">IF(BX$163&gt;$E$54,
   0,
   IF($E$44=Database!$B$576,
      IF($E$66=Database!$B$607,
         IF($E$56=0,
            0,
            SUMPRODUCT(
               INDEX($172:$172,COLUMN($G$172)+_xlfn.SEQUENCE($E$54)-1)
               *$E$56
               *((1+$E$56)^($E$54-_xlfn.SEQUENCE($E$54)+1)
                 -(1+$E$56)^(BX$163-_xlfn.SEQUENCE($E$54)))
               /((1+$E$56)^($E$54-_xlfn.SEQUENCE($E$54)+1)-1)
               *(BX$163-_xlfn.SEQUENCE($E$54)+1&gt;=1)
               *(BX$163-_xlfn.SEQUENCE($E$54)+1&lt;=$E$54-_xlfn.SEQUENCE($E$54)+1)
            )
         ),
         IF($E$66=Database!$B$608,
            IF($E$55=0,
               0,
               SUMPRODUCT(
                  INDEX($172:$172,COLUMN($G$172)+_xlfn.SEQUENCE($E$54)-1)
                  *$E$55
                  *((1+$E$55)^($E$54-_xlfn.SEQUENCE($E$54)+1)
                    -(1+$E$55)^(BX$163-_xlfn.SEQUENCE($E$54)))
                  /((1+$E$55)^($E$54-_xlfn.SEQUENCE($E$54)+1)-1)
                  *(BX$163-_xlfn.SEQUENCE($E$54)+1&gt;=1)
                  *(BX$163-_xlfn.SEQUENCE($E$54)+1&lt;=$E$54-_xlfn.SEQUENCE($E$54)+1)
               )
            ),
            0
         )
      ),
      0
   )
)</f>
        <v>0</v>
      </c>
      <c r="BY194" s="151" cm="1">
        <f t="array" ref="BY194">IF(BY$163&gt;$E$54,
   0,
   IF($E$44=Database!$B$576,
      IF($E$66=Database!$B$607,
         IF($E$56=0,
            0,
            SUMPRODUCT(
               INDEX($172:$172,COLUMN($G$172)+_xlfn.SEQUENCE($E$54)-1)
               *$E$56
               *((1+$E$56)^($E$54-_xlfn.SEQUENCE($E$54)+1)
                 -(1+$E$56)^(BY$163-_xlfn.SEQUENCE($E$54)))
               /((1+$E$56)^($E$54-_xlfn.SEQUENCE($E$54)+1)-1)
               *(BY$163-_xlfn.SEQUENCE($E$54)+1&gt;=1)
               *(BY$163-_xlfn.SEQUENCE($E$54)+1&lt;=$E$54-_xlfn.SEQUENCE($E$54)+1)
            )
         ),
         IF($E$66=Database!$B$608,
            IF($E$55=0,
               0,
               SUMPRODUCT(
                  INDEX($172:$172,COLUMN($G$172)+_xlfn.SEQUENCE($E$54)-1)
                  *$E$55
                  *((1+$E$55)^($E$54-_xlfn.SEQUENCE($E$54)+1)
                    -(1+$E$55)^(BY$163-_xlfn.SEQUENCE($E$54)))
                  /((1+$E$55)^($E$54-_xlfn.SEQUENCE($E$54)+1)-1)
                  *(BY$163-_xlfn.SEQUENCE($E$54)+1&gt;=1)
                  *(BY$163-_xlfn.SEQUENCE($E$54)+1&lt;=$E$54-_xlfn.SEQUENCE($E$54)+1)
               )
            ),
            0
         )
      ),
      0
   )
)</f>
        <v>0</v>
      </c>
      <c r="BZ194" s="151" cm="1">
        <f t="array" ref="BZ194">IF(BZ$163&gt;$E$54,
   0,
   IF($E$44=Database!$B$576,
      IF($E$66=Database!$B$607,
         IF($E$56=0,
            0,
            SUMPRODUCT(
               INDEX($172:$172,COLUMN($G$172)+_xlfn.SEQUENCE($E$54)-1)
               *$E$56
               *((1+$E$56)^($E$54-_xlfn.SEQUENCE($E$54)+1)
                 -(1+$E$56)^(BZ$163-_xlfn.SEQUENCE($E$54)))
               /((1+$E$56)^($E$54-_xlfn.SEQUENCE($E$54)+1)-1)
               *(BZ$163-_xlfn.SEQUENCE($E$54)+1&gt;=1)
               *(BZ$163-_xlfn.SEQUENCE($E$54)+1&lt;=$E$54-_xlfn.SEQUENCE($E$54)+1)
            )
         ),
         IF($E$66=Database!$B$608,
            IF($E$55=0,
               0,
               SUMPRODUCT(
                  INDEX($172:$172,COLUMN($G$172)+_xlfn.SEQUENCE($E$54)-1)
                  *$E$55
                  *((1+$E$55)^($E$54-_xlfn.SEQUENCE($E$54)+1)
                    -(1+$E$55)^(BZ$163-_xlfn.SEQUENCE($E$54)))
                  /((1+$E$55)^($E$54-_xlfn.SEQUENCE($E$54)+1)-1)
                  *(BZ$163-_xlfn.SEQUENCE($E$54)+1&gt;=1)
                  *(BZ$163-_xlfn.SEQUENCE($E$54)+1&lt;=$E$54-_xlfn.SEQUENCE($E$54)+1)
               )
            ),
            0
         )
      ),
      0
   )
)</f>
        <v>0</v>
      </c>
      <c r="CA194" s="151" cm="1">
        <f t="array" ref="CA194">IF(CA$163&gt;$E$54,
   0,
   IF($E$44=Database!$B$576,
      IF($E$66=Database!$B$607,
         IF($E$56=0,
            0,
            SUMPRODUCT(
               INDEX($172:$172,COLUMN($G$172)+_xlfn.SEQUENCE($E$54)-1)
               *$E$56
               *((1+$E$56)^($E$54-_xlfn.SEQUENCE($E$54)+1)
                 -(1+$E$56)^(CA$163-_xlfn.SEQUENCE($E$54)))
               /((1+$E$56)^($E$54-_xlfn.SEQUENCE($E$54)+1)-1)
               *(CA$163-_xlfn.SEQUENCE($E$54)+1&gt;=1)
               *(CA$163-_xlfn.SEQUENCE($E$54)+1&lt;=$E$54-_xlfn.SEQUENCE($E$54)+1)
            )
         ),
         IF($E$66=Database!$B$608,
            IF($E$55=0,
               0,
               SUMPRODUCT(
                  INDEX($172:$172,COLUMN($G$172)+_xlfn.SEQUENCE($E$54)-1)
                  *$E$55
                  *((1+$E$55)^($E$54-_xlfn.SEQUENCE($E$54)+1)
                    -(1+$E$55)^(CA$163-_xlfn.SEQUENCE($E$54)))
                  /((1+$E$55)^($E$54-_xlfn.SEQUENCE($E$54)+1)-1)
                  *(CA$163-_xlfn.SEQUENCE($E$54)+1&gt;=1)
                  *(CA$163-_xlfn.SEQUENCE($E$54)+1&lt;=$E$54-_xlfn.SEQUENCE($E$54)+1)
               )
            ),
            0
         )
      ),
      0
   )
)</f>
        <v>0</v>
      </c>
      <c r="CB194" s="151" cm="1">
        <f t="array" ref="CB194">IF(CB$163&gt;$E$54,
   0,
   IF($E$44=Database!$B$576,
      IF($E$66=Database!$B$607,
         IF($E$56=0,
            0,
            SUMPRODUCT(
               INDEX($172:$172,COLUMN($G$172)+_xlfn.SEQUENCE($E$54)-1)
               *$E$56
               *((1+$E$56)^($E$54-_xlfn.SEQUENCE($E$54)+1)
                 -(1+$E$56)^(CB$163-_xlfn.SEQUENCE($E$54)))
               /((1+$E$56)^($E$54-_xlfn.SEQUENCE($E$54)+1)-1)
               *(CB$163-_xlfn.SEQUENCE($E$54)+1&gt;=1)
               *(CB$163-_xlfn.SEQUENCE($E$54)+1&lt;=$E$54-_xlfn.SEQUENCE($E$54)+1)
            )
         ),
         IF($E$66=Database!$B$608,
            IF($E$55=0,
               0,
               SUMPRODUCT(
                  INDEX($172:$172,COLUMN($G$172)+_xlfn.SEQUENCE($E$54)-1)
                  *$E$55
                  *((1+$E$55)^($E$54-_xlfn.SEQUENCE($E$54)+1)
                    -(1+$E$55)^(CB$163-_xlfn.SEQUENCE($E$54)))
                  /((1+$E$55)^($E$54-_xlfn.SEQUENCE($E$54)+1)-1)
                  *(CB$163-_xlfn.SEQUENCE($E$54)+1&gt;=1)
                  *(CB$163-_xlfn.SEQUENCE($E$54)+1&lt;=$E$54-_xlfn.SEQUENCE($E$54)+1)
               )
            ),
            0
         )
      ),
      0
   )
)</f>
        <v>0</v>
      </c>
      <c r="CC194" s="151" cm="1">
        <f t="array" ref="CC194">IF(CC$163&gt;$E$54,
   0,
   IF($E$44=Database!$B$576,
      IF($E$66=Database!$B$607,
         IF($E$56=0,
            0,
            SUMPRODUCT(
               INDEX($172:$172,COLUMN($G$172)+_xlfn.SEQUENCE($E$54)-1)
               *$E$56
               *((1+$E$56)^($E$54-_xlfn.SEQUENCE($E$54)+1)
                 -(1+$E$56)^(CC$163-_xlfn.SEQUENCE($E$54)))
               /((1+$E$56)^($E$54-_xlfn.SEQUENCE($E$54)+1)-1)
               *(CC$163-_xlfn.SEQUENCE($E$54)+1&gt;=1)
               *(CC$163-_xlfn.SEQUENCE($E$54)+1&lt;=$E$54-_xlfn.SEQUENCE($E$54)+1)
            )
         ),
         IF($E$66=Database!$B$608,
            IF($E$55=0,
               0,
               SUMPRODUCT(
                  INDEX($172:$172,COLUMN($G$172)+_xlfn.SEQUENCE($E$54)-1)
                  *$E$55
                  *((1+$E$55)^($E$54-_xlfn.SEQUENCE($E$54)+1)
                    -(1+$E$55)^(CC$163-_xlfn.SEQUENCE($E$54)))
                  /((1+$E$55)^($E$54-_xlfn.SEQUENCE($E$54)+1)-1)
                  *(CC$163-_xlfn.SEQUENCE($E$54)+1&gt;=1)
                  *(CC$163-_xlfn.SEQUENCE($E$54)+1&lt;=$E$54-_xlfn.SEQUENCE($E$54)+1)
               )
            ),
            0
         )
      ),
      0
   )
)</f>
        <v>0</v>
      </c>
      <c r="CD194" s="151" cm="1">
        <f t="array" ref="CD194">IF(CD$163&gt;$E$54,
   0,
   IF($E$44=Database!$B$576,
      IF($E$66=Database!$B$607,
         IF($E$56=0,
            0,
            SUMPRODUCT(
               INDEX($172:$172,COLUMN($G$172)+_xlfn.SEQUENCE($E$54)-1)
               *$E$56
               *((1+$E$56)^($E$54-_xlfn.SEQUENCE($E$54)+1)
                 -(1+$E$56)^(CD$163-_xlfn.SEQUENCE($E$54)))
               /((1+$E$56)^($E$54-_xlfn.SEQUENCE($E$54)+1)-1)
               *(CD$163-_xlfn.SEQUENCE($E$54)+1&gt;=1)
               *(CD$163-_xlfn.SEQUENCE($E$54)+1&lt;=$E$54-_xlfn.SEQUENCE($E$54)+1)
            )
         ),
         IF($E$66=Database!$B$608,
            IF($E$55=0,
               0,
               SUMPRODUCT(
                  INDEX($172:$172,COLUMN($G$172)+_xlfn.SEQUENCE($E$54)-1)
                  *$E$55
                  *((1+$E$55)^($E$54-_xlfn.SEQUENCE($E$54)+1)
                    -(1+$E$55)^(CD$163-_xlfn.SEQUENCE($E$54)))
                  /((1+$E$55)^($E$54-_xlfn.SEQUENCE($E$54)+1)-1)
                  *(CD$163-_xlfn.SEQUENCE($E$54)+1&gt;=1)
                  *(CD$163-_xlfn.SEQUENCE($E$54)+1&lt;=$E$54-_xlfn.SEQUENCE($E$54)+1)
               )
            ),
            0
         )
      ),
      0
   )
)</f>
        <v>0</v>
      </c>
      <c r="CE194" s="151" cm="1">
        <f t="array" ref="CE194">IF(CE$163&gt;$E$54,
   0,
   IF($E$44=Database!$B$576,
      IF($E$66=Database!$B$607,
         IF($E$56=0,
            0,
            SUMPRODUCT(
               INDEX($172:$172,COLUMN($G$172)+_xlfn.SEQUENCE($E$54)-1)
               *$E$56
               *((1+$E$56)^($E$54-_xlfn.SEQUENCE($E$54)+1)
                 -(1+$E$56)^(CE$163-_xlfn.SEQUENCE($E$54)))
               /((1+$E$56)^($E$54-_xlfn.SEQUENCE($E$54)+1)-1)
               *(CE$163-_xlfn.SEQUENCE($E$54)+1&gt;=1)
               *(CE$163-_xlfn.SEQUENCE($E$54)+1&lt;=$E$54-_xlfn.SEQUENCE($E$54)+1)
            )
         ),
         IF($E$66=Database!$B$608,
            IF($E$55=0,
               0,
               SUMPRODUCT(
                  INDEX($172:$172,COLUMN($G$172)+_xlfn.SEQUENCE($E$54)-1)
                  *$E$55
                  *((1+$E$55)^($E$54-_xlfn.SEQUENCE($E$54)+1)
                    -(1+$E$55)^(CE$163-_xlfn.SEQUENCE($E$54)))
                  /((1+$E$55)^($E$54-_xlfn.SEQUENCE($E$54)+1)-1)
                  *(CE$163-_xlfn.SEQUENCE($E$54)+1&gt;=1)
                  *(CE$163-_xlfn.SEQUENCE($E$54)+1&lt;=$E$54-_xlfn.SEQUENCE($E$54)+1)
               )
            ),
            0
         )
      ),
      0
   )
)</f>
        <v>0</v>
      </c>
      <c r="CF194" s="151" cm="1">
        <f t="array" ref="CF194">IF(CF$163&gt;$E$54,
   0,
   IF($E$44=Database!$B$576,
      IF($E$66=Database!$B$607,
         IF($E$56=0,
            0,
            SUMPRODUCT(
               INDEX($172:$172,COLUMN($G$172)+_xlfn.SEQUENCE($E$54)-1)
               *$E$56
               *((1+$E$56)^($E$54-_xlfn.SEQUENCE($E$54)+1)
                 -(1+$E$56)^(CF$163-_xlfn.SEQUENCE($E$54)))
               /((1+$E$56)^($E$54-_xlfn.SEQUENCE($E$54)+1)-1)
               *(CF$163-_xlfn.SEQUENCE($E$54)+1&gt;=1)
               *(CF$163-_xlfn.SEQUENCE($E$54)+1&lt;=$E$54-_xlfn.SEQUENCE($E$54)+1)
            )
         ),
         IF($E$66=Database!$B$608,
            IF($E$55=0,
               0,
               SUMPRODUCT(
                  INDEX($172:$172,COLUMN($G$172)+_xlfn.SEQUENCE($E$54)-1)
                  *$E$55
                  *((1+$E$55)^($E$54-_xlfn.SEQUENCE($E$54)+1)
                    -(1+$E$55)^(CF$163-_xlfn.SEQUENCE($E$54)))
                  /((1+$E$55)^($E$54-_xlfn.SEQUENCE($E$54)+1)-1)
                  *(CF$163-_xlfn.SEQUENCE($E$54)+1&gt;=1)
                  *(CF$163-_xlfn.SEQUENCE($E$54)+1&lt;=$E$54-_xlfn.SEQUENCE($E$54)+1)
               )
            ),
            0
         )
      ),
      0
   )
)</f>
        <v>0</v>
      </c>
      <c r="CG194" s="151" cm="1">
        <f t="array" ref="CG194">IF(CG$163&gt;$E$54,
   0,
   IF($E$44=Database!$B$576,
      IF($E$66=Database!$B$607,
         IF($E$56=0,
            0,
            SUMPRODUCT(
               INDEX($172:$172,COLUMN($G$172)+_xlfn.SEQUENCE($E$54)-1)
               *$E$56
               *((1+$E$56)^($E$54-_xlfn.SEQUENCE($E$54)+1)
                 -(1+$E$56)^(CG$163-_xlfn.SEQUENCE($E$54)))
               /((1+$E$56)^($E$54-_xlfn.SEQUENCE($E$54)+1)-1)
               *(CG$163-_xlfn.SEQUENCE($E$54)+1&gt;=1)
               *(CG$163-_xlfn.SEQUENCE($E$54)+1&lt;=$E$54-_xlfn.SEQUENCE($E$54)+1)
            )
         ),
         IF($E$66=Database!$B$608,
            IF($E$55=0,
               0,
               SUMPRODUCT(
                  INDEX($172:$172,COLUMN($G$172)+_xlfn.SEQUENCE($E$54)-1)
                  *$E$55
                  *((1+$E$55)^($E$54-_xlfn.SEQUENCE($E$54)+1)
                    -(1+$E$55)^(CG$163-_xlfn.SEQUENCE($E$54)))
                  /((1+$E$55)^($E$54-_xlfn.SEQUENCE($E$54)+1)-1)
                  *(CG$163-_xlfn.SEQUENCE($E$54)+1&gt;=1)
                  *(CG$163-_xlfn.SEQUENCE($E$54)+1&lt;=$E$54-_xlfn.SEQUENCE($E$54)+1)
               )
            ),
            0
         )
      ),
      0
   )
)</f>
        <v>0</v>
      </c>
      <c r="CH194" s="151" cm="1">
        <f t="array" ref="CH194">IF(CH$163&gt;$E$54,
   0,
   IF($E$44=Database!$B$576,
      IF($E$66=Database!$B$607,
         IF($E$56=0,
            0,
            SUMPRODUCT(
               INDEX($172:$172,COLUMN($G$172)+_xlfn.SEQUENCE($E$54)-1)
               *$E$56
               *((1+$E$56)^($E$54-_xlfn.SEQUENCE($E$54)+1)
                 -(1+$E$56)^(CH$163-_xlfn.SEQUENCE($E$54)))
               /((1+$E$56)^($E$54-_xlfn.SEQUENCE($E$54)+1)-1)
               *(CH$163-_xlfn.SEQUENCE($E$54)+1&gt;=1)
               *(CH$163-_xlfn.SEQUENCE($E$54)+1&lt;=$E$54-_xlfn.SEQUENCE($E$54)+1)
            )
         ),
         IF($E$66=Database!$B$608,
            IF($E$55=0,
               0,
               SUMPRODUCT(
                  INDEX($172:$172,COLUMN($G$172)+_xlfn.SEQUENCE($E$54)-1)
                  *$E$55
                  *((1+$E$55)^($E$54-_xlfn.SEQUENCE($E$54)+1)
                    -(1+$E$55)^(CH$163-_xlfn.SEQUENCE($E$54)))
                  /((1+$E$55)^($E$54-_xlfn.SEQUENCE($E$54)+1)-1)
                  *(CH$163-_xlfn.SEQUENCE($E$54)+1&gt;=1)
                  *(CH$163-_xlfn.SEQUENCE($E$54)+1&lt;=$E$54-_xlfn.SEQUENCE($E$54)+1)
               )
            ),
            0
         )
      ),
      0
   )
)</f>
        <v>0</v>
      </c>
      <c r="CI194" s="151" cm="1">
        <f t="array" ref="CI194">IF(CI$163&gt;$E$54,
   0,
   IF($E$44=Database!$B$576,
      IF($E$66=Database!$B$607,
         IF($E$56=0,
            0,
            SUMPRODUCT(
               INDEX($172:$172,COLUMN($G$172)+_xlfn.SEQUENCE($E$54)-1)
               *$E$56
               *((1+$E$56)^($E$54-_xlfn.SEQUENCE($E$54)+1)
                 -(1+$E$56)^(CI$163-_xlfn.SEQUENCE($E$54)))
               /((1+$E$56)^($E$54-_xlfn.SEQUENCE($E$54)+1)-1)
               *(CI$163-_xlfn.SEQUENCE($E$54)+1&gt;=1)
               *(CI$163-_xlfn.SEQUENCE($E$54)+1&lt;=$E$54-_xlfn.SEQUENCE($E$54)+1)
            )
         ),
         IF($E$66=Database!$B$608,
            IF($E$55=0,
               0,
               SUMPRODUCT(
                  INDEX($172:$172,COLUMN($G$172)+_xlfn.SEQUENCE($E$54)-1)
                  *$E$55
                  *((1+$E$55)^($E$54-_xlfn.SEQUENCE($E$54)+1)
                    -(1+$E$55)^(CI$163-_xlfn.SEQUENCE($E$54)))
                  /((1+$E$55)^($E$54-_xlfn.SEQUENCE($E$54)+1)-1)
                  *(CI$163-_xlfn.SEQUENCE($E$54)+1&gt;=1)
                  *(CI$163-_xlfn.SEQUENCE($E$54)+1&lt;=$E$54-_xlfn.SEQUENCE($E$54)+1)
               )
            ),
            0
         )
      ),
      0
   )
)</f>
        <v>0</v>
      </c>
      <c r="CJ194" s="151" cm="1">
        <f t="array" ref="CJ194">IF(CJ$163&gt;$E$54,
   0,
   IF($E$44=Database!$B$576,
      IF($E$66=Database!$B$607,
         IF($E$56=0,
            0,
            SUMPRODUCT(
               INDEX($172:$172,COLUMN($G$172)+_xlfn.SEQUENCE($E$54)-1)
               *$E$56
               *((1+$E$56)^($E$54-_xlfn.SEQUENCE($E$54)+1)
                 -(1+$E$56)^(CJ$163-_xlfn.SEQUENCE($E$54)))
               /((1+$E$56)^($E$54-_xlfn.SEQUENCE($E$54)+1)-1)
               *(CJ$163-_xlfn.SEQUENCE($E$54)+1&gt;=1)
               *(CJ$163-_xlfn.SEQUENCE($E$54)+1&lt;=$E$54-_xlfn.SEQUENCE($E$54)+1)
            )
         ),
         IF($E$66=Database!$B$608,
            IF($E$55=0,
               0,
               SUMPRODUCT(
                  INDEX($172:$172,COLUMN($G$172)+_xlfn.SEQUENCE($E$54)-1)
                  *$E$55
                  *((1+$E$55)^($E$54-_xlfn.SEQUENCE($E$54)+1)
                    -(1+$E$55)^(CJ$163-_xlfn.SEQUENCE($E$54)))
                  /((1+$E$55)^($E$54-_xlfn.SEQUENCE($E$54)+1)-1)
                  *(CJ$163-_xlfn.SEQUENCE($E$54)+1&gt;=1)
                  *(CJ$163-_xlfn.SEQUENCE($E$54)+1&lt;=$E$54-_xlfn.SEQUENCE($E$54)+1)
               )
            ),
            0
         )
      ),
      0
   )
)</f>
        <v>0</v>
      </c>
      <c r="CK194" s="151" cm="1">
        <f t="array" ref="CK194">IF(CK$163&gt;$E$54,
   0,
   IF($E$44=Database!$B$576,
      IF($E$66=Database!$B$607,
         IF($E$56=0,
            0,
            SUMPRODUCT(
               INDEX($172:$172,COLUMN($G$172)+_xlfn.SEQUENCE($E$54)-1)
               *$E$56
               *((1+$E$56)^($E$54-_xlfn.SEQUENCE($E$54)+1)
                 -(1+$E$56)^(CK$163-_xlfn.SEQUENCE($E$54)))
               /((1+$E$56)^($E$54-_xlfn.SEQUENCE($E$54)+1)-1)
               *(CK$163-_xlfn.SEQUENCE($E$54)+1&gt;=1)
               *(CK$163-_xlfn.SEQUENCE($E$54)+1&lt;=$E$54-_xlfn.SEQUENCE($E$54)+1)
            )
         ),
         IF($E$66=Database!$B$608,
            IF($E$55=0,
               0,
               SUMPRODUCT(
                  INDEX($172:$172,COLUMN($G$172)+_xlfn.SEQUENCE($E$54)-1)
                  *$E$55
                  *((1+$E$55)^($E$54-_xlfn.SEQUENCE($E$54)+1)
                    -(1+$E$55)^(CK$163-_xlfn.SEQUENCE($E$54)))
                  /((1+$E$55)^($E$54-_xlfn.SEQUENCE($E$54)+1)-1)
                  *(CK$163-_xlfn.SEQUENCE($E$54)+1&gt;=1)
                  *(CK$163-_xlfn.SEQUENCE($E$54)+1&lt;=$E$54-_xlfn.SEQUENCE($E$54)+1)
               )
            ),
            0
         )
      ),
      0
   )
)</f>
        <v>0</v>
      </c>
      <c r="CL194" s="151" cm="1">
        <f t="array" ref="CL194">IF(CL$163&gt;$E$54,
   0,
   IF($E$44=Database!$B$576,
      IF($E$66=Database!$B$607,
         IF($E$56=0,
            0,
            SUMPRODUCT(
               INDEX($172:$172,COLUMN($G$172)+_xlfn.SEQUENCE($E$54)-1)
               *$E$56
               *((1+$E$56)^($E$54-_xlfn.SEQUENCE($E$54)+1)
                 -(1+$E$56)^(CL$163-_xlfn.SEQUENCE($E$54)))
               /((1+$E$56)^($E$54-_xlfn.SEQUENCE($E$54)+1)-1)
               *(CL$163-_xlfn.SEQUENCE($E$54)+1&gt;=1)
               *(CL$163-_xlfn.SEQUENCE($E$54)+1&lt;=$E$54-_xlfn.SEQUENCE($E$54)+1)
            )
         ),
         IF($E$66=Database!$B$608,
            IF($E$55=0,
               0,
               SUMPRODUCT(
                  INDEX($172:$172,COLUMN($G$172)+_xlfn.SEQUENCE($E$54)-1)
                  *$E$55
                  *((1+$E$55)^($E$54-_xlfn.SEQUENCE($E$54)+1)
                    -(1+$E$55)^(CL$163-_xlfn.SEQUENCE($E$54)))
                  /((1+$E$55)^($E$54-_xlfn.SEQUENCE($E$54)+1)-1)
                  *(CL$163-_xlfn.SEQUENCE($E$54)+1&gt;=1)
                  *(CL$163-_xlfn.SEQUENCE($E$54)+1&lt;=$E$54-_xlfn.SEQUENCE($E$54)+1)
               )
            ),
            0
         )
      ),
      0
   )
)</f>
        <v>0</v>
      </c>
      <c r="CM194" s="151" cm="1">
        <f t="array" ref="CM194">IF(CM$163&gt;$E$54,
   0,
   IF($E$44=Database!$B$576,
      IF($E$66=Database!$B$607,
         IF($E$56=0,
            0,
            SUMPRODUCT(
               INDEX($172:$172,COLUMN($G$172)+_xlfn.SEQUENCE($E$54)-1)
               *$E$56
               *((1+$E$56)^($E$54-_xlfn.SEQUENCE($E$54)+1)
                 -(1+$E$56)^(CM$163-_xlfn.SEQUENCE($E$54)))
               /((1+$E$56)^($E$54-_xlfn.SEQUENCE($E$54)+1)-1)
               *(CM$163-_xlfn.SEQUENCE($E$54)+1&gt;=1)
               *(CM$163-_xlfn.SEQUENCE($E$54)+1&lt;=$E$54-_xlfn.SEQUENCE($E$54)+1)
            )
         ),
         IF($E$66=Database!$B$608,
            IF($E$55=0,
               0,
               SUMPRODUCT(
                  INDEX($172:$172,COLUMN($G$172)+_xlfn.SEQUENCE($E$54)-1)
                  *$E$55
                  *((1+$E$55)^($E$54-_xlfn.SEQUENCE($E$54)+1)
                    -(1+$E$55)^(CM$163-_xlfn.SEQUENCE($E$54)))
                  /((1+$E$55)^($E$54-_xlfn.SEQUENCE($E$54)+1)-1)
                  *(CM$163-_xlfn.SEQUENCE($E$54)+1&gt;=1)
                  *(CM$163-_xlfn.SEQUENCE($E$54)+1&lt;=$E$54-_xlfn.SEQUENCE($E$54)+1)
               )
            ),
            0
         )
      ),
      0
   )
)</f>
        <v>0</v>
      </c>
      <c r="CN194" s="151" cm="1">
        <f t="array" ref="CN194">IF(CN$163&gt;$E$54,
   0,
   IF($E$44=Database!$B$576,
      IF($E$66=Database!$B$607,
         IF($E$56=0,
            0,
            SUMPRODUCT(
               INDEX($172:$172,COLUMN($G$172)+_xlfn.SEQUENCE($E$54)-1)
               *$E$56
               *((1+$E$56)^($E$54-_xlfn.SEQUENCE($E$54)+1)
                 -(1+$E$56)^(CN$163-_xlfn.SEQUENCE($E$54)))
               /((1+$E$56)^($E$54-_xlfn.SEQUENCE($E$54)+1)-1)
               *(CN$163-_xlfn.SEQUENCE($E$54)+1&gt;=1)
               *(CN$163-_xlfn.SEQUENCE($E$54)+1&lt;=$E$54-_xlfn.SEQUENCE($E$54)+1)
            )
         ),
         IF($E$66=Database!$B$608,
            IF($E$55=0,
               0,
               SUMPRODUCT(
                  INDEX($172:$172,COLUMN($G$172)+_xlfn.SEQUENCE($E$54)-1)
                  *$E$55
                  *((1+$E$55)^($E$54-_xlfn.SEQUENCE($E$54)+1)
                    -(1+$E$55)^(CN$163-_xlfn.SEQUENCE($E$54)))
                  /((1+$E$55)^($E$54-_xlfn.SEQUENCE($E$54)+1)-1)
                  *(CN$163-_xlfn.SEQUENCE($E$54)+1&gt;=1)
                  *(CN$163-_xlfn.SEQUENCE($E$54)+1&lt;=$E$54-_xlfn.SEQUENCE($E$54)+1)
               )
            ),
            0
         )
      ),
      0
   )
)</f>
        <v>0</v>
      </c>
      <c r="CO194" s="151" cm="1">
        <f t="array" ref="CO194">IF(CO$163&gt;$E$54,
   0,
   IF($E$44=Database!$B$576,
      IF($E$66=Database!$B$607,
         IF($E$56=0,
            0,
            SUMPRODUCT(
               INDEX($172:$172,COLUMN($G$172)+_xlfn.SEQUENCE($E$54)-1)
               *$E$56
               *((1+$E$56)^($E$54-_xlfn.SEQUENCE($E$54)+1)
                 -(1+$E$56)^(CO$163-_xlfn.SEQUENCE($E$54)))
               /((1+$E$56)^($E$54-_xlfn.SEQUENCE($E$54)+1)-1)
               *(CO$163-_xlfn.SEQUENCE($E$54)+1&gt;=1)
               *(CO$163-_xlfn.SEQUENCE($E$54)+1&lt;=$E$54-_xlfn.SEQUENCE($E$54)+1)
            )
         ),
         IF($E$66=Database!$B$608,
            IF($E$55=0,
               0,
               SUMPRODUCT(
                  INDEX($172:$172,COLUMN($G$172)+_xlfn.SEQUENCE($E$54)-1)
                  *$E$55
                  *((1+$E$55)^($E$54-_xlfn.SEQUENCE($E$54)+1)
                    -(1+$E$55)^(CO$163-_xlfn.SEQUENCE($E$54)))
                  /((1+$E$55)^($E$54-_xlfn.SEQUENCE($E$54)+1)-1)
                  *(CO$163-_xlfn.SEQUENCE($E$54)+1&gt;=1)
                  *(CO$163-_xlfn.SEQUENCE($E$54)+1&lt;=$E$54-_xlfn.SEQUENCE($E$54)+1)
               )
            ),
            0
         )
      ),
      0
   )
)</f>
        <v>0</v>
      </c>
      <c r="CP194" s="151" cm="1">
        <f t="array" ref="CP194">IF(CP$163&gt;$E$54,
   0,
   IF($E$44=Database!$B$576,
      IF($E$66=Database!$B$607,
         IF($E$56=0,
            0,
            SUMPRODUCT(
               INDEX($172:$172,COLUMN($G$172)+_xlfn.SEQUENCE($E$54)-1)
               *$E$56
               *((1+$E$56)^($E$54-_xlfn.SEQUENCE($E$54)+1)
                 -(1+$E$56)^(CP$163-_xlfn.SEQUENCE($E$54)))
               /((1+$E$56)^($E$54-_xlfn.SEQUENCE($E$54)+1)-1)
               *(CP$163-_xlfn.SEQUENCE($E$54)+1&gt;=1)
               *(CP$163-_xlfn.SEQUENCE($E$54)+1&lt;=$E$54-_xlfn.SEQUENCE($E$54)+1)
            )
         ),
         IF($E$66=Database!$B$608,
            IF($E$55=0,
               0,
               SUMPRODUCT(
                  INDEX($172:$172,COLUMN($G$172)+_xlfn.SEQUENCE($E$54)-1)
                  *$E$55
                  *((1+$E$55)^($E$54-_xlfn.SEQUENCE($E$54)+1)
                    -(1+$E$55)^(CP$163-_xlfn.SEQUENCE($E$54)))
                  /((1+$E$55)^($E$54-_xlfn.SEQUENCE($E$54)+1)-1)
                  *(CP$163-_xlfn.SEQUENCE($E$54)+1&gt;=1)
                  *(CP$163-_xlfn.SEQUENCE($E$54)+1&lt;=$E$54-_xlfn.SEQUENCE($E$54)+1)
               )
            ),
            0
         )
      ),
      0
   )
)</f>
        <v>0</v>
      </c>
      <c r="CQ194" s="151" cm="1">
        <f t="array" ref="CQ194">IF(CQ$163&gt;$E$54,
   0,
   IF($E$44=Database!$B$576,
      IF($E$66=Database!$B$607,
         IF($E$56=0,
            0,
            SUMPRODUCT(
               INDEX($172:$172,COLUMN($G$172)+_xlfn.SEQUENCE($E$54)-1)
               *$E$56
               *((1+$E$56)^($E$54-_xlfn.SEQUENCE($E$54)+1)
                 -(1+$E$56)^(CQ$163-_xlfn.SEQUENCE($E$54)))
               /((1+$E$56)^($E$54-_xlfn.SEQUENCE($E$54)+1)-1)
               *(CQ$163-_xlfn.SEQUENCE($E$54)+1&gt;=1)
               *(CQ$163-_xlfn.SEQUENCE($E$54)+1&lt;=$E$54-_xlfn.SEQUENCE($E$54)+1)
            )
         ),
         IF($E$66=Database!$B$608,
            IF($E$55=0,
               0,
               SUMPRODUCT(
                  INDEX($172:$172,COLUMN($G$172)+_xlfn.SEQUENCE($E$54)-1)
                  *$E$55
                  *((1+$E$55)^($E$54-_xlfn.SEQUENCE($E$54)+1)
                    -(1+$E$55)^(CQ$163-_xlfn.SEQUENCE($E$54)))
                  /((1+$E$55)^($E$54-_xlfn.SEQUENCE($E$54)+1)-1)
                  *(CQ$163-_xlfn.SEQUENCE($E$54)+1&gt;=1)
                  *(CQ$163-_xlfn.SEQUENCE($E$54)+1&lt;=$E$54-_xlfn.SEQUENCE($E$54)+1)
               )
            ),
            0
         )
      ),
      0
   )
)</f>
        <v>0</v>
      </c>
      <c r="CR194" s="151" cm="1">
        <f t="array" ref="CR194">IF(CR$163&gt;$E$54,
   0,
   IF($E$44=Database!$B$576,
      IF($E$66=Database!$B$607,
         IF($E$56=0,
            0,
            SUMPRODUCT(
               INDEX($172:$172,COLUMN($G$172)+_xlfn.SEQUENCE($E$54)-1)
               *$E$56
               *((1+$E$56)^($E$54-_xlfn.SEQUENCE($E$54)+1)
                 -(1+$E$56)^(CR$163-_xlfn.SEQUENCE($E$54)))
               /((1+$E$56)^($E$54-_xlfn.SEQUENCE($E$54)+1)-1)
               *(CR$163-_xlfn.SEQUENCE($E$54)+1&gt;=1)
               *(CR$163-_xlfn.SEQUENCE($E$54)+1&lt;=$E$54-_xlfn.SEQUENCE($E$54)+1)
            )
         ),
         IF($E$66=Database!$B$608,
            IF($E$55=0,
               0,
               SUMPRODUCT(
                  INDEX($172:$172,COLUMN($G$172)+_xlfn.SEQUENCE($E$54)-1)
                  *$E$55
                  *((1+$E$55)^($E$54-_xlfn.SEQUENCE($E$54)+1)
                    -(1+$E$55)^(CR$163-_xlfn.SEQUENCE($E$54)))
                  /((1+$E$55)^($E$54-_xlfn.SEQUENCE($E$54)+1)-1)
                  *(CR$163-_xlfn.SEQUENCE($E$54)+1&gt;=1)
                  *(CR$163-_xlfn.SEQUENCE($E$54)+1&lt;=$E$54-_xlfn.SEQUENCE($E$54)+1)
               )
            ),
            0
         )
      ),
      0
   )
)</f>
        <v>0</v>
      </c>
      <c r="CS194" s="151" cm="1">
        <f t="array" ref="CS194">IF(CS$163&gt;$E$54,
   0,
   IF($E$44=Database!$B$576,
      IF($E$66=Database!$B$607,
         IF($E$56=0,
            0,
            SUMPRODUCT(
               INDEX($172:$172,COLUMN($G$172)+_xlfn.SEQUENCE($E$54)-1)
               *$E$56
               *((1+$E$56)^($E$54-_xlfn.SEQUENCE($E$54)+1)
                 -(1+$E$56)^(CS$163-_xlfn.SEQUENCE($E$54)))
               /((1+$E$56)^($E$54-_xlfn.SEQUENCE($E$54)+1)-1)
               *(CS$163-_xlfn.SEQUENCE($E$54)+1&gt;=1)
               *(CS$163-_xlfn.SEQUENCE($E$54)+1&lt;=$E$54-_xlfn.SEQUENCE($E$54)+1)
            )
         ),
         IF($E$66=Database!$B$608,
            IF($E$55=0,
               0,
               SUMPRODUCT(
                  INDEX($172:$172,COLUMN($G$172)+_xlfn.SEQUENCE($E$54)-1)
                  *$E$55
                  *((1+$E$55)^($E$54-_xlfn.SEQUENCE($E$54)+1)
                    -(1+$E$55)^(CS$163-_xlfn.SEQUENCE($E$54)))
                  /((1+$E$55)^($E$54-_xlfn.SEQUENCE($E$54)+1)-1)
                  *(CS$163-_xlfn.SEQUENCE($E$54)+1&gt;=1)
                  *(CS$163-_xlfn.SEQUENCE($E$54)+1&lt;=$E$54-_xlfn.SEQUENCE($E$54)+1)
               )
            ),
            0
         )
      ),
      0
   )
)</f>
        <v>0</v>
      </c>
      <c r="CT194" s="151" cm="1">
        <f t="array" ref="CT194">IF(CT$163&gt;$E$54,
   0,
   IF($E$44=Database!$B$576,
      IF($E$66=Database!$B$607,
         IF($E$56=0,
            0,
            SUMPRODUCT(
               INDEX($172:$172,COLUMN($G$172)+_xlfn.SEQUENCE($E$54)-1)
               *$E$56
               *((1+$E$56)^($E$54-_xlfn.SEQUENCE($E$54)+1)
                 -(1+$E$56)^(CT$163-_xlfn.SEQUENCE($E$54)))
               /((1+$E$56)^($E$54-_xlfn.SEQUENCE($E$54)+1)-1)
               *(CT$163-_xlfn.SEQUENCE($E$54)+1&gt;=1)
               *(CT$163-_xlfn.SEQUENCE($E$54)+1&lt;=$E$54-_xlfn.SEQUENCE($E$54)+1)
            )
         ),
         IF($E$66=Database!$B$608,
            IF($E$55=0,
               0,
               SUMPRODUCT(
                  INDEX($172:$172,COLUMN($G$172)+_xlfn.SEQUENCE($E$54)-1)
                  *$E$55
                  *((1+$E$55)^($E$54-_xlfn.SEQUENCE($E$54)+1)
                    -(1+$E$55)^(CT$163-_xlfn.SEQUENCE($E$54)))
                  /((1+$E$55)^($E$54-_xlfn.SEQUENCE($E$54)+1)-1)
                  *(CT$163-_xlfn.SEQUENCE($E$54)+1&gt;=1)
                  *(CT$163-_xlfn.SEQUENCE($E$54)+1&lt;=$E$54-_xlfn.SEQUENCE($E$54)+1)
               )
            ),
            0
         )
      ),
      0
   )
)</f>
        <v>0</v>
      </c>
      <c r="CU194" s="151" cm="1">
        <f t="array" ref="CU194">IF(CU$163&gt;$E$54,
   0,
   IF($E$44=Database!$B$576,
      IF($E$66=Database!$B$607,
         IF($E$56=0,
            0,
            SUMPRODUCT(
               INDEX($172:$172,COLUMN($G$172)+_xlfn.SEQUENCE($E$54)-1)
               *$E$56
               *((1+$E$56)^($E$54-_xlfn.SEQUENCE($E$54)+1)
                 -(1+$E$56)^(CU$163-_xlfn.SEQUENCE($E$54)))
               /((1+$E$56)^($E$54-_xlfn.SEQUENCE($E$54)+1)-1)
               *(CU$163-_xlfn.SEQUENCE($E$54)+1&gt;=1)
               *(CU$163-_xlfn.SEQUENCE($E$54)+1&lt;=$E$54-_xlfn.SEQUENCE($E$54)+1)
            )
         ),
         IF($E$66=Database!$B$608,
            IF($E$55=0,
               0,
               SUMPRODUCT(
                  INDEX($172:$172,COLUMN($G$172)+_xlfn.SEQUENCE($E$54)-1)
                  *$E$55
                  *((1+$E$55)^($E$54-_xlfn.SEQUENCE($E$54)+1)
                    -(1+$E$55)^(CU$163-_xlfn.SEQUENCE($E$54)))
                  /((1+$E$55)^($E$54-_xlfn.SEQUENCE($E$54)+1)-1)
                  *(CU$163-_xlfn.SEQUENCE($E$54)+1&gt;=1)
                  *(CU$163-_xlfn.SEQUENCE($E$54)+1&lt;=$E$54-_xlfn.SEQUENCE($E$54)+1)
               )
            ),
            0
         )
      ),
      0
   )
)</f>
        <v>0</v>
      </c>
      <c r="CV194" s="151" cm="1">
        <f t="array" ref="CV194">IF(CV$163&gt;$E$54,
   0,
   IF($E$44=Database!$B$576,
      IF($E$66=Database!$B$607,
         IF($E$56=0,
            0,
            SUMPRODUCT(
               INDEX($172:$172,COLUMN($G$172)+_xlfn.SEQUENCE($E$54)-1)
               *$E$56
               *((1+$E$56)^($E$54-_xlfn.SEQUENCE($E$54)+1)
                 -(1+$E$56)^(CV$163-_xlfn.SEQUENCE($E$54)))
               /((1+$E$56)^($E$54-_xlfn.SEQUENCE($E$54)+1)-1)
               *(CV$163-_xlfn.SEQUENCE($E$54)+1&gt;=1)
               *(CV$163-_xlfn.SEQUENCE($E$54)+1&lt;=$E$54-_xlfn.SEQUENCE($E$54)+1)
            )
         ),
         IF($E$66=Database!$B$608,
            IF($E$55=0,
               0,
               SUMPRODUCT(
                  INDEX($172:$172,COLUMN($G$172)+_xlfn.SEQUENCE($E$54)-1)
                  *$E$55
                  *((1+$E$55)^($E$54-_xlfn.SEQUENCE($E$54)+1)
                    -(1+$E$55)^(CV$163-_xlfn.SEQUENCE($E$54)))
                  /((1+$E$55)^($E$54-_xlfn.SEQUENCE($E$54)+1)-1)
                  *(CV$163-_xlfn.SEQUENCE($E$54)+1&gt;=1)
                  *(CV$163-_xlfn.SEQUENCE($E$54)+1&lt;=$E$54-_xlfn.SEQUENCE($E$54)+1)
               )
            ),
            0
         )
      ),
      0
   )
)</f>
        <v>0</v>
      </c>
      <c r="CW194" s="151" cm="1">
        <f t="array" ref="CW194">IF(CW$163&gt;$E$54,
   0,
   IF($E$44=Database!$B$576,
      IF($E$66=Database!$B$607,
         IF($E$56=0,
            0,
            SUMPRODUCT(
               INDEX($172:$172,COLUMN($G$172)+_xlfn.SEQUENCE($E$54)-1)
               *$E$56
               *((1+$E$56)^($E$54-_xlfn.SEQUENCE($E$54)+1)
                 -(1+$E$56)^(CW$163-_xlfn.SEQUENCE($E$54)))
               /((1+$E$56)^($E$54-_xlfn.SEQUENCE($E$54)+1)-1)
               *(CW$163-_xlfn.SEQUENCE($E$54)+1&gt;=1)
               *(CW$163-_xlfn.SEQUENCE($E$54)+1&lt;=$E$54-_xlfn.SEQUENCE($E$54)+1)
            )
         ),
         IF($E$66=Database!$B$608,
            IF($E$55=0,
               0,
               SUMPRODUCT(
                  INDEX($172:$172,COLUMN($G$172)+_xlfn.SEQUENCE($E$54)-1)
                  *$E$55
                  *((1+$E$55)^($E$54-_xlfn.SEQUENCE($E$54)+1)
                    -(1+$E$55)^(CW$163-_xlfn.SEQUENCE($E$54)))
                  /((1+$E$55)^($E$54-_xlfn.SEQUENCE($E$54)+1)-1)
                  *(CW$163-_xlfn.SEQUENCE($E$54)+1&gt;=1)
                  *(CW$163-_xlfn.SEQUENCE($E$54)+1&lt;=$E$54-_xlfn.SEQUENCE($E$54)+1)
               )
            ),
            0
         )
      ),
      0
   )
)</f>
        <v>0</v>
      </c>
      <c r="CX194" s="151" cm="1">
        <f t="array" ref="CX194">IF(CX$163&gt;$E$54,
   0,
   IF($E$44=Database!$B$576,
      IF($E$66=Database!$B$607,
         IF($E$56=0,
            0,
            SUMPRODUCT(
               INDEX($172:$172,COLUMN($G$172)+_xlfn.SEQUENCE($E$54)-1)
               *$E$56
               *((1+$E$56)^($E$54-_xlfn.SEQUENCE($E$54)+1)
                 -(1+$E$56)^(CX$163-_xlfn.SEQUENCE($E$54)))
               /((1+$E$56)^($E$54-_xlfn.SEQUENCE($E$54)+1)-1)
               *(CX$163-_xlfn.SEQUENCE($E$54)+1&gt;=1)
               *(CX$163-_xlfn.SEQUENCE($E$54)+1&lt;=$E$54-_xlfn.SEQUENCE($E$54)+1)
            )
         ),
         IF($E$66=Database!$B$608,
            IF($E$55=0,
               0,
               SUMPRODUCT(
                  INDEX($172:$172,COLUMN($G$172)+_xlfn.SEQUENCE($E$54)-1)
                  *$E$55
                  *((1+$E$55)^($E$54-_xlfn.SEQUENCE($E$54)+1)
                    -(1+$E$55)^(CX$163-_xlfn.SEQUENCE($E$54)))
                  /((1+$E$55)^($E$54-_xlfn.SEQUENCE($E$54)+1)-1)
                  *(CX$163-_xlfn.SEQUENCE($E$54)+1&gt;=1)
                  *(CX$163-_xlfn.SEQUENCE($E$54)+1&lt;=$E$54-_xlfn.SEQUENCE($E$54)+1)
               )
            ),
            0
         )
      ),
      0
   )
)</f>
        <v>0</v>
      </c>
      <c r="CY194" s="151" cm="1">
        <f t="array" ref="CY194">IF(CY$163&gt;$E$54,
   0,
   IF($E$44=Database!$B$576,
      IF($E$66=Database!$B$607,
         IF($E$56=0,
            0,
            SUMPRODUCT(
               INDEX($172:$172,COLUMN($G$172)+_xlfn.SEQUENCE($E$54)-1)
               *$E$56
               *((1+$E$56)^($E$54-_xlfn.SEQUENCE($E$54)+1)
                 -(1+$E$56)^(CY$163-_xlfn.SEQUENCE($E$54)))
               /((1+$E$56)^($E$54-_xlfn.SEQUENCE($E$54)+1)-1)
               *(CY$163-_xlfn.SEQUENCE($E$54)+1&gt;=1)
               *(CY$163-_xlfn.SEQUENCE($E$54)+1&lt;=$E$54-_xlfn.SEQUENCE($E$54)+1)
            )
         ),
         IF($E$66=Database!$B$608,
            IF($E$55=0,
               0,
               SUMPRODUCT(
                  INDEX($172:$172,COLUMN($G$172)+_xlfn.SEQUENCE($E$54)-1)
                  *$E$55
                  *((1+$E$55)^($E$54-_xlfn.SEQUENCE($E$54)+1)
                    -(1+$E$55)^(CY$163-_xlfn.SEQUENCE($E$54)))
                  /((1+$E$55)^($E$54-_xlfn.SEQUENCE($E$54)+1)-1)
                  *(CY$163-_xlfn.SEQUENCE($E$54)+1&gt;=1)
                  *(CY$163-_xlfn.SEQUENCE($E$54)+1&lt;=$E$54-_xlfn.SEQUENCE($E$54)+1)
               )
            ),
            0
         )
      ),
      0
   )
)</f>
        <v>0</v>
      </c>
      <c r="CZ194" s="151" cm="1">
        <f t="array" ref="CZ194">IF(CZ$163&gt;$E$54,
   0,
   IF($E$44=Database!$B$576,
      IF($E$66=Database!$B$607,
         IF($E$56=0,
            0,
            SUMPRODUCT(
               INDEX($172:$172,COLUMN($G$172)+_xlfn.SEQUENCE($E$54)-1)
               *$E$56
               *((1+$E$56)^($E$54-_xlfn.SEQUENCE($E$54)+1)
                 -(1+$E$56)^(CZ$163-_xlfn.SEQUENCE($E$54)))
               /((1+$E$56)^($E$54-_xlfn.SEQUENCE($E$54)+1)-1)
               *(CZ$163-_xlfn.SEQUENCE($E$54)+1&gt;=1)
               *(CZ$163-_xlfn.SEQUENCE($E$54)+1&lt;=$E$54-_xlfn.SEQUENCE($E$54)+1)
            )
         ),
         IF($E$66=Database!$B$608,
            IF($E$55=0,
               0,
               SUMPRODUCT(
                  INDEX($172:$172,COLUMN($G$172)+_xlfn.SEQUENCE($E$54)-1)
                  *$E$55
                  *((1+$E$55)^($E$54-_xlfn.SEQUENCE($E$54)+1)
                    -(1+$E$55)^(CZ$163-_xlfn.SEQUENCE($E$54)))
                  /((1+$E$55)^($E$54-_xlfn.SEQUENCE($E$54)+1)-1)
                  *(CZ$163-_xlfn.SEQUENCE($E$54)+1&gt;=1)
                  *(CZ$163-_xlfn.SEQUENCE($E$54)+1&lt;=$E$54-_xlfn.SEQUENCE($E$54)+1)
               )
            ),
            0
         )
      ),
      0
   )
)</f>
        <v>0</v>
      </c>
      <c r="DA194" s="151" cm="1">
        <f t="array" ref="DA194">IF(DA$163&gt;$E$54,
   0,
   IF($E$44=Database!$B$576,
      IF($E$66=Database!$B$607,
         IF($E$56=0,
            0,
            SUMPRODUCT(
               INDEX($172:$172,COLUMN($G$172)+_xlfn.SEQUENCE($E$54)-1)
               *$E$56
               *((1+$E$56)^($E$54-_xlfn.SEQUENCE($E$54)+1)
                 -(1+$E$56)^(DA$163-_xlfn.SEQUENCE($E$54)))
               /((1+$E$56)^($E$54-_xlfn.SEQUENCE($E$54)+1)-1)
               *(DA$163-_xlfn.SEQUENCE($E$54)+1&gt;=1)
               *(DA$163-_xlfn.SEQUENCE($E$54)+1&lt;=$E$54-_xlfn.SEQUENCE($E$54)+1)
            )
         ),
         IF($E$66=Database!$B$608,
            IF($E$55=0,
               0,
               SUMPRODUCT(
                  INDEX($172:$172,COLUMN($G$172)+_xlfn.SEQUENCE($E$54)-1)
                  *$E$55
                  *((1+$E$55)^($E$54-_xlfn.SEQUENCE($E$54)+1)
                    -(1+$E$55)^(DA$163-_xlfn.SEQUENCE($E$54)))
                  /((1+$E$55)^($E$54-_xlfn.SEQUENCE($E$54)+1)-1)
                  *(DA$163-_xlfn.SEQUENCE($E$54)+1&gt;=1)
                  *(DA$163-_xlfn.SEQUENCE($E$54)+1&lt;=$E$54-_xlfn.SEQUENCE($E$54)+1)
               )
            ),
            0
         )
      ),
      0
   )
)</f>
        <v>0</v>
      </c>
      <c r="DB194" s="151" cm="1">
        <f t="array" ref="DB194">IF(DB$163&gt;$E$54,
   0,
   IF($E$44=Database!$B$576,
      IF($E$66=Database!$B$607,
         IF($E$56=0,
            0,
            SUMPRODUCT(
               INDEX($172:$172,COLUMN($G$172)+_xlfn.SEQUENCE($E$54)-1)
               *$E$56
               *((1+$E$56)^($E$54-_xlfn.SEQUENCE($E$54)+1)
                 -(1+$E$56)^(DB$163-_xlfn.SEQUENCE($E$54)))
               /((1+$E$56)^($E$54-_xlfn.SEQUENCE($E$54)+1)-1)
               *(DB$163-_xlfn.SEQUENCE($E$54)+1&gt;=1)
               *(DB$163-_xlfn.SEQUENCE($E$54)+1&lt;=$E$54-_xlfn.SEQUENCE($E$54)+1)
            )
         ),
         IF($E$66=Database!$B$608,
            IF($E$55=0,
               0,
               SUMPRODUCT(
                  INDEX($172:$172,COLUMN($G$172)+_xlfn.SEQUENCE($E$54)-1)
                  *$E$55
                  *((1+$E$55)^($E$54-_xlfn.SEQUENCE($E$54)+1)
                    -(1+$E$55)^(DB$163-_xlfn.SEQUENCE($E$54)))
                  /((1+$E$55)^($E$54-_xlfn.SEQUENCE($E$54)+1)-1)
                  *(DB$163-_xlfn.SEQUENCE($E$54)+1&gt;=1)
                  *(DB$163-_xlfn.SEQUENCE($E$54)+1&lt;=$E$54-_xlfn.SEQUENCE($E$54)+1)
               )
            ),
            0
         )
      ),
      0
   )
)</f>
        <v>0</v>
      </c>
    </row>
    <row r="195" spans="2:106" x14ac:dyDescent="0.25">
      <c r="B195" s="149"/>
      <c r="C195" s="140"/>
      <c r="E195" s="150"/>
      <c r="F195" s="14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c r="BD195" s="151"/>
      <c r="BE195" s="151"/>
      <c r="BF195" s="151"/>
      <c r="BG195" s="151"/>
      <c r="BH195" s="151"/>
      <c r="BI195" s="151"/>
      <c r="BJ195" s="151"/>
      <c r="BK195" s="151"/>
      <c r="BL195" s="151"/>
      <c r="BM195" s="151"/>
      <c r="BN195" s="151"/>
      <c r="BO195" s="151"/>
      <c r="BP195" s="151"/>
      <c r="BQ195" s="151"/>
      <c r="BR195" s="151"/>
      <c r="BS195" s="151"/>
      <c r="BT195" s="151"/>
      <c r="BU195" s="151"/>
      <c r="BV195" s="151"/>
      <c r="BW195" s="151"/>
      <c r="BX195" s="151"/>
      <c r="BY195" s="151"/>
      <c r="BZ195" s="151"/>
      <c r="CA195" s="151"/>
      <c r="CB195" s="151"/>
      <c r="CC195" s="151"/>
      <c r="CD195" s="151"/>
      <c r="CE195" s="151"/>
      <c r="CF195" s="151"/>
      <c r="CG195" s="151"/>
      <c r="CH195" s="151"/>
      <c r="CI195" s="151"/>
      <c r="CJ195" s="151"/>
      <c r="CK195" s="151"/>
      <c r="CL195" s="151"/>
      <c r="CM195" s="151"/>
      <c r="CN195" s="151"/>
      <c r="CO195" s="151"/>
      <c r="CP195" s="151"/>
      <c r="CQ195" s="151"/>
      <c r="CR195" s="151"/>
      <c r="CS195" s="151"/>
      <c r="CT195" s="151"/>
      <c r="CU195" s="151"/>
      <c r="CV195" s="151"/>
      <c r="CW195" s="151"/>
      <c r="CX195" s="151"/>
      <c r="CY195" s="151"/>
      <c r="CZ195" s="151"/>
      <c r="DA195" s="151"/>
      <c r="DB195" s="151"/>
    </row>
    <row r="196" spans="2:106" x14ac:dyDescent="0.25">
      <c r="B196" s="115" t="s">
        <v>388</v>
      </c>
      <c r="C196" s="115"/>
      <c r="E196" s="278">
        <f>SUM(E197:E201)</f>
        <v>13951.871365261046</v>
      </c>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c r="BC196" s="116"/>
      <c r="BD196" s="116"/>
      <c r="BE196" s="116"/>
      <c r="BF196" s="116"/>
      <c r="BG196" s="116"/>
      <c r="BH196" s="116"/>
      <c r="BI196" s="116"/>
      <c r="BJ196" s="116"/>
      <c r="BK196" s="116"/>
      <c r="BL196" s="116"/>
      <c r="BM196" s="116"/>
      <c r="BN196" s="116"/>
      <c r="BO196" s="116"/>
      <c r="BP196" s="116"/>
      <c r="BQ196" s="116"/>
      <c r="BR196" s="116"/>
      <c r="BS196" s="116"/>
      <c r="BT196" s="116"/>
      <c r="BU196" s="116"/>
      <c r="BV196" s="116"/>
      <c r="BW196" s="116"/>
      <c r="BX196" s="116"/>
      <c r="BY196" s="116"/>
      <c r="BZ196" s="116"/>
      <c r="CA196" s="116"/>
      <c r="CB196" s="116"/>
      <c r="CC196" s="116"/>
      <c r="CD196" s="116"/>
      <c r="CE196" s="116"/>
      <c r="CF196" s="116"/>
      <c r="CG196" s="116"/>
      <c r="CH196" s="116"/>
      <c r="CI196" s="116"/>
      <c r="CJ196" s="116"/>
      <c r="CK196" s="116"/>
      <c r="CL196" s="116"/>
      <c r="CM196" s="116"/>
      <c r="CN196" s="116"/>
      <c r="CO196" s="116"/>
      <c r="CP196" s="116"/>
      <c r="CQ196" s="116"/>
      <c r="CR196" s="116"/>
      <c r="CS196" s="116"/>
      <c r="CT196" s="116"/>
      <c r="CU196" s="116"/>
      <c r="CV196" s="116"/>
      <c r="CW196" s="116"/>
      <c r="CX196" s="116"/>
      <c r="CY196" s="116"/>
      <c r="CZ196" s="116"/>
      <c r="DA196" s="116"/>
      <c r="DB196" s="116"/>
    </row>
    <row r="197" spans="2:106" x14ac:dyDescent="0.25">
      <c r="B197" s="149" t="s">
        <v>382</v>
      </c>
      <c r="C197" s="149"/>
      <c r="E197" s="150">
        <f>SUM(G197:DB197)</f>
        <v>259.36172420952192</v>
      </c>
      <c r="F197" s="141"/>
      <c r="G197" s="151">
        <f>IFERROR(IF(G163&lt;&gt;$E$54,0,_xlfn.IFS($E$59=Database!$B$609,0,$E$59=Database!$B$610,0,$E$59=Database!$B$611,0,$E$59=Database!$B$607,$E$35*((1+$E$56)^$E$54-1),$E$59=Database!$B$608,$E$35*((1+$E$55)^$E$54-1))),0)</f>
        <v>0</v>
      </c>
      <c r="H197" s="151">
        <f>IFERROR(IF(H163&lt;&gt;$E$54,0,_xlfn.IFS($E$59=Database!$B$609,0,$E$59=Database!$B$610,0,$E$59=Database!$B$611,0,$E$59=Database!$B$607,$E$35*((1+$E$56)^$E$54-1),$E$59=Database!$B$608,$E$35*((1+$E$55)^$E$54-1))),0)</f>
        <v>0</v>
      </c>
      <c r="I197" s="151">
        <f>IFERROR(IF(I163&lt;&gt;$E$54,0,_xlfn.IFS($E$59=Database!$B$609,0,$E$59=Database!$B$610,0,$E$59=Database!$B$611,0,$E$59=Database!$B$607,$E$35*((1+$E$56)^$E$54-1),$E$59=Database!$B$608,$E$35*((1+$E$55)^$E$54-1))),0)</f>
        <v>0</v>
      </c>
      <c r="J197" s="151">
        <f>IFERROR(IF(J163&lt;&gt;$E$54,0,_xlfn.IFS($E$59=Database!$B$609,0,$E$59=Database!$B$610,0,$E$59=Database!$B$611,0,$E$59=Database!$B$607,$E$35*((1+$E$56)^$E$54-1),$E$59=Database!$B$608,$E$35*((1+$E$55)^$E$54-1))),0)</f>
        <v>0</v>
      </c>
      <c r="K197" s="151">
        <f>IFERROR(IF(K163&lt;&gt;$E$54,0,_xlfn.IFS($E$59=Database!$B$609,0,$E$59=Database!$B$610,0,$E$59=Database!$B$611,0,$E$59=Database!$B$607,$E$35*((1+$E$56)^$E$54-1),$E$59=Database!$B$608,$E$35*((1+$E$55)^$E$54-1))),0)</f>
        <v>0</v>
      </c>
      <c r="L197" s="151">
        <f>IFERROR(IF(L163&lt;&gt;$E$54,0,_xlfn.IFS($E$59=Database!$B$609,0,$E$59=Database!$B$610,0,$E$59=Database!$B$611,0,$E$59=Database!$B$607,$E$35*((1+$E$56)^$E$54-1),$E$59=Database!$B$608,$E$35*((1+$E$55)^$E$54-1))),0)</f>
        <v>0</v>
      </c>
      <c r="M197" s="151">
        <f>IFERROR(IF(M163&lt;&gt;$E$54,0,_xlfn.IFS($E$59=Database!$B$609,0,$E$59=Database!$B$610,0,$E$59=Database!$B$611,0,$E$59=Database!$B$607,$E$35*((1+$E$56)^$E$54-1),$E$59=Database!$B$608,$E$35*((1+$E$55)^$E$54-1))),0)</f>
        <v>0</v>
      </c>
      <c r="N197" s="151">
        <f>IFERROR(IF(N163&lt;&gt;$E$54,0,_xlfn.IFS($E$59=Database!$B$609,0,$E$59=Database!$B$610,0,$E$59=Database!$B$611,0,$E$59=Database!$B$607,$E$35*((1+$E$56)^$E$54-1),$E$59=Database!$B$608,$E$35*((1+$E$55)^$E$54-1))),0)</f>
        <v>0</v>
      </c>
      <c r="O197" s="151">
        <f>IFERROR(IF(O163&lt;&gt;$E$54,0,_xlfn.IFS($E$59=Database!$B$609,0,$E$59=Database!$B$610,0,$E$59=Database!$B$611,0,$E$59=Database!$B$607,$E$35*((1+$E$56)^$E$54-1),$E$59=Database!$B$608,$E$35*((1+$E$55)^$E$54-1))),0)</f>
        <v>0</v>
      </c>
      <c r="P197" s="151">
        <f>IFERROR(IF(P163&lt;&gt;$E$54,0,_xlfn.IFS($E$59=Database!$B$609,0,$E$59=Database!$B$610,0,$E$59=Database!$B$611,0,$E$59=Database!$B$607,$E$35*((1+$E$56)^$E$54-1),$E$59=Database!$B$608,$E$35*((1+$E$55)^$E$54-1))),0)</f>
        <v>0</v>
      </c>
      <c r="Q197" s="151">
        <f>IFERROR(IF(Q163&lt;&gt;$E$54,0,_xlfn.IFS($E$59=Database!$B$609,0,$E$59=Database!$B$610,0,$E$59=Database!$B$611,0,$E$59=Database!$B$607,$E$35*((1+$E$56)^$E$54-1),$E$59=Database!$B$608,$E$35*((1+$E$55)^$E$54-1))),0)</f>
        <v>0</v>
      </c>
      <c r="R197" s="151">
        <f>IFERROR(IF(R163&lt;&gt;$E$54,0,_xlfn.IFS($E$59=Database!$B$609,0,$E$59=Database!$B$610,0,$E$59=Database!$B$611,0,$E$59=Database!$B$607,$E$35*((1+$E$56)^$E$54-1),$E$59=Database!$B$608,$E$35*((1+$E$55)^$E$54-1))),0)</f>
        <v>0</v>
      </c>
      <c r="S197" s="151">
        <f>IFERROR(IF(S163&lt;&gt;$E$54,0,_xlfn.IFS($E$59=Database!$B$609,0,$E$59=Database!$B$610,0,$E$59=Database!$B$611,0,$E$59=Database!$B$607,$E$35*((1+$E$56)^$E$54-1),$E$59=Database!$B$608,$E$35*((1+$E$55)^$E$54-1))),0)</f>
        <v>0</v>
      </c>
      <c r="T197" s="151">
        <f>IFERROR(IF(T163&lt;&gt;$E$54,0,_xlfn.IFS($E$59=Database!$B$609,0,$E$59=Database!$B$610,0,$E$59=Database!$B$611,0,$E$59=Database!$B$607,$E$35*((1+$E$56)^$E$54-1),$E$59=Database!$B$608,$E$35*((1+$E$55)^$E$54-1))),0)</f>
        <v>0</v>
      </c>
      <c r="U197" s="151">
        <f>IFERROR(IF(U163&lt;&gt;$E$54,0,_xlfn.IFS($E$59=Database!$B$609,0,$E$59=Database!$B$610,0,$E$59=Database!$B$611,0,$E$59=Database!$B$607,$E$35*((1+$E$56)^$E$54-1),$E$59=Database!$B$608,$E$35*((1+$E$55)^$E$54-1))),0)</f>
        <v>259.36172420952192</v>
      </c>
      <c r="V197" s="151">
        <f>IFERROR(IF(V163&lt;&gt;$E$54,0,_xlfn.IFS($E$59=Database!$B$609,0,$E$59=Database!$B$610,0,$E$59=Database!$B$611,0,$E$59=Database!$B$607,$E$35*((1+$E$56)^$E$54-1),$E$59=Database!$B$608,$E$35*((1+$E$55)^$E$54-1))),0)</f>
        <v>0</v>
      </c>
      <c r="W197" s="151">
        <f>IFERROR(IF(W163&lt;&gt;$E$54,0,_xlfn.IFS($E$59=Database!$B$609,0,$E$59=Database!$B$610,0,$E$59=Database!$B$611,0,$E$59=Database!$B$607,$E$35*((1+$E$56)^$E$54-1),$E$59=Database!$B$608,$E$35*((1+$E$55)^$E$54-1))),0)</f>
        <v>0</v>
      </c>
      <c r="X197" s="151">
        <f>IFERROR(IF(X163&lt;&gt;$E$54,0,_xlfn.IFS($E$59=Database!$B$609,0,$E$59=Database!$B$610,0,$E$59=Database!$B$611,0,$E$59=Database!$B$607,$E$35*((1+$E$56)^$E$54-1),$E$59=Database!$B$608,$E$35*((1+$E$55)^$E$54-1))),0)</f>
        <v>0</v>
      </c>
      <c r="Y197" s="151">
        <f>IFERROR(IF(Y163&lt;&gt;$E$54,0,_xlfn.IFS($E$59=Database!$B$609,0,$E$59=Database!$B$610,0,$E$59=Database!$B$611,0,$E$59=Database!$B$607,$E$35*((1+$E$56)^$E$54-1),$E$59=Database!$B$608,$E$35*((1+$E$55)^$E$54-1))),0)</f>
        <v>0</v>
      </c>
      <c r="Z197" s="151">
        <f>IFERROR(IF(Z163&lt;&gt;$E$54,0,_xlfn.IFS($E$59=Database!$B$609,0,$E$59=Database!$B$610,0,$E$59=Database!$B$611,0,$E$59=Database!$B$607,$E$35*((1+$E$56)^$E$54-1),$E$59=Database!$B$608,$E$35*((1+$E$55)^$E$54-1))),0)</f>
        <v>0</v>
      </c>
      <c r="AA197" s="151">
        <f>IFERROR(IF(AA163&lt;&gt;$E$54,0,_xlfn.IFS($E$59=Database!$B$609,0,$E$59=Database!$B$610,0,$E$59=Database!$B$611,0,$E$59=Database!$B$607,$E$35*((1+$E$56)^$E$54-1),$E$59=Database!$B$608,$E$35*((1+$E$55)^$E$54-1))),0)</f>
        <v>0</v>
      </c>
      <c r="AB197" s="151">
        <f>IFERROR(IF(AB163&lt;&gt;$E$54,0,_xlfn.IFS($E$59=Database!$B$609,0,$E$59=Database!$B$610,0,$E$59=Database!$B$611,0,$E$59=Database!$B$607,$E$35*((1+$E$56)^$E$54-1),$E$59=Database!$B$608,$E$35*((1+$E$55)^$E$54-1))),0)</f>
        <v>0</v>
      </c>
      <c r="AC197" s="151">
        <f>IFERROR(IF(AC163&lt;&gt;$E$54,0,_xlfn.IFS($E$59=Database!$B$609,0,$E$59=Database!$B$610,0,$E$59=Database!$B$611,0,$E$59=Database!$B$607,$E$35*((1+$E$56)^$E$54-1),$E$59=Database!$B$608,$E$35*((1+$E$55)^$E$54-1))),0)</f>
        <v>0</v>
      </c>
      <c r="AD197" s="151">
        <f>IFERROR(IF(AD163&lt;&gt;$E$54,0,_xlfn.IFS($E$59=Database!$B$609,0,$E$59=Database!$B$610,0,$E$59=Database!$B$611,0,$E$59=Database!$B$607,$E$35*((1+$E$56)^$E$54-1),$E$59=Database!$B$608,$E$35*((1+$E$55)^$E$54-1))),0)</f>
        <v>0</v>
      </c>
      <c r="AE197" s="151">
        <f>IFERROR(IF(AE163&lt;&gt;$E$54,0,_xlfn.IFS($E$59=Database!$B$609,0,$E$59=Database!$B$610,0,$E$59=Database!$B$611,0,$E$59=Database!$B$607,$E$35*((1+$E$56)^$E$54-1),$E$59=Database!$B$608,$E$35*((1+$E$55)^$E$54-1))),0)</f>
        <v>0</v>
      </c>
      <c r="AF197" s="151">
        <f>IFERROR(IF(AF163&lt;&gt;$E$54,0,_xlfn.IFS($E$59=Database!$B$609,0,$E$59=Database!$B$610,0,$E$59=Database!$B$611,0,$E$59=Database!$B$607,$E$35*((1+$E$56)^$E$54-1),$E$59=Database!$B$608,$E$35*((1+$E$55)^$E$54-1))),0)</f>
        <v>0</v>
      </c>
      <c r="AG197" s="151">
        <f>IFERROR(IF(AG163&lt;&gt;$E$54,0,_xlfn.IFS($E$59=Database!$B$609,0,$E$59=Database!$B$610,0,$E$59=Database!$B$611,0,$E$59=Database!$B$607,$E$35*((1+$E$56)^$E$54-1),$E$59=Database!$B$608,$E$35*((1+$E$55)^$E$54-1))),0)</f>
        <v>0</v>
      </c>
      <c r="AH197" s="151">
        <f>IFERROR(IF(AH163&lt;&gt;$E$54,0,_xlfn.IFS($E$59=Database!$B$609,0,$E$59=Database!$B$610,0,$E$59=Database!$B$611,0,$E$59=Database!$B$607,$E$35*((1+$E$56)^$E$54-1),$E$59=Database!$B$608,$E$35*((1+$E$55)^$E$54-1))),0)</f>
        <v>0</v>
      </c>
      <c r="AI197" s="151">
        <f>IFERROR(IF(AI163&lt;&gt;$E$54,0,_xlfn.IFS($E$59=Database!$B$609,0,$E$59=Database!$B$610,0,$E$59=Database!$B$611,0,$E$59=Database!$B$607,$E$35*((1+$E$56)^$E$54-1),$E$59=Database!$B$608,$E$35*((1+$E$55)^$E$54-1))),0)</f>
        <v>0</v>
      </c>
      <c r="AJ197" s="151">
        <f>IFERROR(IF(AJ163&lt;&gt;$E$54,0,_xlfn.IFS($E$59=Database!$B$609,0,$E$59=Database!$B$610,0,$E$59=Database!$B$611,0,$E$59=Database!$B$607,$E$35*((1+$E$56)^$E$54-1),$E$59=Database!$B$608,$E$35*((1+$E$55)^$E$54-1))),0)</f>
        <v>0</v>
      </c>
      <c r="AK197" s="151">
        <f>IFERROR(IF(AK163&lt;&gt;$E$54,0,_xlfn.IFS($E$59=Database!$B$609,0,$E$59=Database!$B$610,0,$E$59=Database!$B$611,0,$E$59=Database!$B$607,$E$35*((1+$E$56)^$E$54-1),$E$59=Database!$B$608,$E$35*((1+$E$55)^$E$54-1))),0)</f>
        <v>0</v>
      </c>
      <c r="AL197" s="151">
        <f>IFERROR(IF(AL163&lt;&gt;$E$54,0,_xlfn.IFS($E$59=Database!$B$609,0,$E$59=Database!$B$610,0,$E$59=Database!$B$611,0,$E$59=Database!$B$607,$E$35*((1+$E$56)^$E$54-1),$E$59=Database!$B$608,$E$35*((1+$E$55)^$E$54-1))),0)</f>
        <v>0</v>
      </c>
      <c r="AM197" s="151">
        <f>IFERROR(IF(AM163&lt;&gt;$E$54,0,_xlfn.IFS($E$59=Database!$B$609,0,$E$59=Database!$B$610,0,$E$59=Database!$B$611,0,$E$59=Database!$B$607,$E$35*((1+$E$56)^$E$54-1),$E$59=Database!$B$608,$E$35*((1+$E$55)^$E$54-1))),0)</f>
        <v>0</v>
      </c>
      <c r="AN197" s="151">
        <f>IFERROR(IF(AN163&lt;&gt;$E$54,0,_xlfn.IFS($E$59=Database!$B$609,0,$E$59=Database!$B$610,0,$E$59=Database!$B$611,0,$E$59=Database!$B$607,$E$35*((1+$E$56)^$E$54-1),$E$59=Database!$B$608,$E$35*((1+$E$55)^$E$54-1))),0)</f>
        <v>0</v>
      </c>
      <c r="AO197" s="151">
        <f>IFERROR(IF(AO163&lt;&gt;$E$54,0,_xlfn.IFS($E$59=Database!$B$609,0,$E$59=Database!$B$610,0,$E$59=Database!$B$611,0,$E$59=Database!$B$607,$E$35*((1+$E$56)^$E$54-1),$E$59=Database!$B$608,$E$35*((1+$E$55)^$E$54-1))),0)</f>
        <v>0</v>
      </c>
      <c r="AP197" s="151">
        <f>IFERROR(IF(AP163&lt;&gt;$E$54,0,_xlfn.IFS($E$59=Database!$B$609,0,$E$59=Database!$B$610,0,$E$59=Database!$B$611,0,$E$59=Database!$B$607,$E$35*((1+$E$56)^$E$54-1),$E$59=Database!$B$608,$E$35*((1+$E$55)^$E$54-1))),0)</f>
        <v>0</v>
      </c>
      <c r="AQ197" s="151">
        <f>IFERROR(IF(AQ163&lt;&gt;$E$54,0,_xlfn.IFS($E$59=Database!$B$609,0,$E$59=Database!$B$610,0,$E$59=Database!$B$611,0,$E$59=Database!$B$607,$E$35*((1+$E$56)^$E$54-1),$E$59=Database!$B$608,$E$35*((1+$E$55)^$E$54-1))),0)</f>
        <v>0</v>
      </c>
      <c r="AR197" s="151">
        <f>IFERROR(IF(AR163&lt;&gt;$E$54,0,_xlfn.IFS($E$59=Database!$B$609,0,$E$59=Database!$B$610,0,$E$59=Database!$B$611,0,$E$59=Database!$B$607,$E$35*((1+$E$56)^$E$54-1),$E$59=Database!$B$608,$E$35*((1+$E$55)^$E$54-1))),0)</f>
        <v>0</v>
      </c>
      <c r="AS197" s="151">
        <f>IFERROR(IF(AS163&lt;&gt;$E$54,0,_xlfn.IFS($E$59=Database!$B$609,0,$E$59=Database!$B$610,0,$E$59=Database!$B$611,0,$E$59=Database!$B$607,$E$35*((1+$E$56)^$E$54-1),$E$59=Database!$B$608,$E$35*((1+$E$55)^$E$54-1))),0)</f>
        <v>0</v>
      </c>
      <c r="AT197" s="151">
        <f>IFERROR(IF(AT163&lt;&gt;$E$54,0,_xlfn.IFS($E$59=Database!$B$609,0,$E$59=Database!$B$610,0,$E$59=Database!$B$611,0,$E$59=Database!$B$607,$E$35*((1+$E$56)^$E$54-1),$E$59=Database!$B$608,$E$35*((1+$E$55)^$E$54-1))),0)</f>
        <v>0</v>
      </c>
      <c r="AU197" s="151">
        <f>IFERROR(IF(AU163&lt;&gt;$E$54,0,_xlfn.IFS($E$59=Database!$B$609,0,$E$59=Database!$B$610,0,$E$59=Database!$B$611,0,$E$59=Database!$B$607,$E$35*((1+$E$56)^$E$54-1),$E$59=Database!$B$608,$E$35*((1+$E$55)^$E$54-1))),0)</f>
        <v>0</v>
      </c>
      <c r="AV197" s="151">
        <f>IFERROR(IF(AV163&lt;&gt;$E$54,0,_xlfn.IFS($E$59=Database!$B$609,0,$E$59=Database!$B$610,0,$E$59=Database!$B$611,0,$E$59=Database!$B$607,$E$35*((1+$E$56)^$E$54-1),$E$59=Database!$B$608,$E$35*((1+$E$55)^$E$54-1))),0)</f>
        <v>0</v>
      </c>
      <c r="AW197" s="151">
        <f>IFERROR(IF(AW163&lt;&gt;$E$54,0,_xlfn.IFS($E$59=Database!$B$609,0,$E$59=Database!$B$610,0,$E$59=Database!$B$611,0,$E$59=Database!$B$607,$E$35*((1+$E$56)^$E$54-1),$E$59=Database!$B$608,$E$35*((1+$E$55)^$E$54-1))),0)</f>
        <v>0</v>
      </c>
      <c r="AX197" s="151">
        <f>IFERROR(IF(AX163&lt;&gt;$E$54,0,_xlfn.IFS($E$59=Database!$B$609,0,$E$59=Database!$B$610,0,$E$59=Database!$B$611,0,$E$59=Database!$B$607,$E$35*((1+$E$56)^$E$54-1),$E$59=Database!$B$608,$E$35*((1+$E$55)^$E$54-1))),0)</f>
        <v>0</v>
      </c>
      <c r="AY197" s="151">
        <f>IFERROR(IF(AY163&lt;&gt;$E$54,0,_xlfn.IFS($E$59=Database!$B$609,0,$E$59=Database!$B$610,0,$E$59=Database!$B$611,0,$E$59=Database!$B$607,$E$35*((1+$E$56)^$E$54-1),$E$59=Database!$B$608,$E$35*((1+$E$55)^$E$54-1))),0)</f>
        <v>0</v>
      </c>
      <c r="AZ197" s="151">
        <f>IFERROR(IF(AZ163&lt;&gt;$E$54,0,_xlfn.IFS($E$59=Database!$B$609,0,$E$59=Database!$B$610,0,$E$59=Database!$B$611,0,$E$59=Database!$B$607,$E$35*((1+$E$56)^$E$54-1),$E$59=Database!$B$608,$E$35*((1+$E$55)^$E$54-1))),0)</f>
        <v>0</v>
      </c>
      <c r="BA197" s="151">
        <f>IFERROR(IF(BA163&lt;&gt;$E$54,0,_xlfn.IFS($E$59=Database!$B$609,0,$E$59=Database!$B$610,0,$E$59=Database!$B$611,0,$E$59=Database!$B$607,$E$35*((1+$E$56)^$E$54-1),$E$59=Database!$B$608,$E$35*((1+$E$55)^$E$54-1))),0)</f>
        <v>0</v>
      </c>
      <c r="BB197" s="151">
        <f>IFERROR(IF(BB163&lt;&gt;$E$54,0,_xlfn.IFS($E$59=Database!$B$609,0,$E$59=Database!$B$610,0,$E$59=Database!$B$611,0,$E$59=Database!$B$607,$E$35*((1+$E$56)^$E$54-1),$E$59=Database!$B$608,$E$35*((1+$E$55)^$E$54-1))),0)</f>
        <v>0</v>
      </c>
      <c r="BC197" s="151">
        <f>IFERROR(IF(BC163&lt;&gt;$E$54,0,_xlfn.IFS($E$59=Database!$B$609,0,$E$59=Database!$B$610,0,$E$59=Database!$B$611,0,$E$59=Database!$B$607,$E$35*((1+$E$56)^$E$54-1),$E$59=Database!$B$608,$E$35*((1+$E$55)^$E$54-1))),0)</f>
        <v>0</v>
      </c>
      <c r="BD197" s="151">
        <f>IFERROR(IF(BD163&lt;&gt;$E$54,0,_xlfn.IFS($E$59=Database!$B$609,0,$E$59=Database!$B$610,0,$E$59=Database!$B$611,0,$E$59=Database!$B$607,$E$35*((1+$E$56)^$E$54-1),$E$59=Database!$B$608,$E$35*((1+$E$55)^$E$54-1))),0)</f>
        <v>0</v>
      </c>
      <c r="BE197" s="151">
        <f>IFERROR(IF(BE163&lt;&gt;$E$54,0,_xlfn.IFS($E$59=Database!$B$609,0,$E$59=Database!$B$610,0,$E$59=Database!$B$611,0,$E$59=Database!$B$607,$E$35*((1+$E$56)^$E$54-1),$E$59=Database!$B$608,$E$35*((1+$E$55)^$E$54-1))),0)</f>
        <v>0</v>
      </c>
      <c r="BF197" s="151">
        <f>IFERROR(IF(BF163&lt;&gt;$E$54,0,_xlfn.IFS($E$59=Database!$B$609,0,$E$59=Database!$B$610,0,$E$59=Database!$B$611,0,$E$59=Database!$B$607,$E$35*((1+$E$56)^$E$54-1),$E$59=Database!$B$608,$E$35*((1+$E$55)^$E$54-1))),0)</f>
        <v>0</v>
      </c>
      <c r="BG197" s="151">
        <f>IFERROR(IF(BG163&lt;&gt;$E$54,0,_xlfn.IFS($E$59=Database!$B$609,0,$E$59=Database!$B$610,0,$E$59=Database!$B$611,0,$E$59=Database!$B$607,$E$35*((1+$E$56)^$E$54-1),$E$59=Database!$B$608,$E$35*((1+$E$55)^$E$54-1))),0)</f>
        <v>0</v>
      </c>
      <c r="BH197" s="151">
        <f>IFERROR(IF(BH163&lt;&gt;$E$54,0,_xlfn.IFS($E$59=Database!$B$609,0,$E$59=Database!$B$610,0,$E$59=Database!$B$611,0,$E$59=Database!$B$607,$E$35*((1+$E$56)^$E$54-1),$E$59=Database!$B$608,$E$35*((1+$E$55)^$E$54-1))),0)</f>
        <v>0</v>
      </c>
      <c r="BI197" s="151">
        <f>IFERROR(IF(BI163&lt;&gt;$E$54,0,_xlfn.IFS($E$59=Database!$B$609,0,$E$59=Database!$B$610,0,$E$59=Database!$B$611,0,$E$59=Database!$B$607,$E$35*((1+$E$56)^$E$54-1),$E$59=Database!$B$608,$E$35*((1+$E$55)^$E$54-1))),0)</f>
        <v>0</v>
      </c>
      <c r="BJ197" s="151">
        <f>IFERROR(IF(BJ163&lt;&gt;$E$54,0,_xlfn.IFS($E$59=Database!$B$609,0,$E$59=Database!$B$610,0,$E$59=Database!$B$611,0,$E$59=Database!$B$607,$E$35*((1+$E$56)^$E$54-1),$E$59=Database!$B$608,$E$35*((1+$E$55)^$E$54-1))),0)</f>
        <v>0</v>
      </c>
      <c r="BK197" s="151">
        <f>IFERROR(IF(BK163&lt;&gt;$E$54,0,_xlfn.IFS($E$59=Database!$B$609,0,$E$59=Database!$B$610,0,$E$59=Database!$B$611,0,$E$59=Database!$B$607,$E$35*((1+$E$56)^$E$54-1),$E$59=Database!$B$608,$E$35*((1+$E$55)^$E$54-1))),0)</f>
        <v>0</v>
      </c>
      <c r="BL197" s="151">
        <f>IFERROR(IF(BL163&lt;&gt;$E$54,0,_xlfn.IFS($E$59=Database!$B$609,0,$E$59=Database!$B$610,0,$E$59=Database!$B$611,0,$E$59=Database!$B$607,$E$35*((1+$E$56)^$E$54-1),$E$59=Database!$B$608,$E$35*((1+$E$55)^$E$54-1))),0)</f>
        <v>0</v>
      </c>
      <c r="BM197" s="151">
        <f>IFERROR(IF(BM163&lt;&gt;$E$54,0,_xlfn.IFS($E$59=Database!$B$609,0,$E$59=Database!$B$610,0,$E$59=Database!$B$611,0,$E$59=Database!$B$607,$E$35*((1+$E$56)^$E$54-1),$E$59=Database!$B$608,$E$35*((1+$E$55)^$E$54-1))),0)</f>
        <v>0</v>
      </c>
      <c r="BN197" s="151">
        <f>IFERROR(IF(BN163&lt;&gt;$E$54,0,_xlfn.IFS($E$59=Database!$B$609,0,$E$59=Database!$B$610,0,$E$59=Database!$B$611,0,$E$59=Database!$B$607,$E$35*((1+$E$56)^$E$54-1),$E$59=Database!$B$608,$E$35*((1+$E$55)^$E$54-1))),0)</f>
        <v>0</v>
      </c>
      <c r="BO197" s="151">
        <f>IFERROR(IF(BO163&lt;&gt;$E$54,0,_xlfn.IFS($E$59=Database!$B$609,0,$E$59=Database!$B$610,0,$E$59=Database!$B$611,0,$E$59=Database!$B$607,$E$35*((1+$E$56)^$E$54-1),$E$59=Database!$B$608,$E$35*((1+$E$55)^$E$54-1))),0)</f>
        <v>0</v>
      </c>
      <c r="BP197" s="151">
        <f>IFERROR(IF(BP163&lt;&gt;$E$54,0,_xlfn.IFS($E$59=Database!$B$609,0,$E$59=Database!$B$610,0,$E$59=Database!$B$611,0,$E$59=Database!$B$607,$E$35*((1+$E$56)^$E$54-1),$E$59=Database!$B$608,$E$35*((1+$E$55)^$E$54-1))),0)</f>
        <v>0</v>
      </c>
      <c r="BQ197" s="151">
        <f>IFERROR(IF(BQ163&lt;&gt;$E$54,0,_xlfn.IFS($E$59=Database!$B$609,0,$E$59=Database!$B$610,0,$E$59=Database!$B$611,0,$E$59=Database!$B$607,$E$35*((1+$E$56)^$E$54-1),$E$59=Database!$B$608,$E$35*((1+$E$55)^$E$54-1))),0)</f>
        <v>0</v>
      </c>
      <c r="BR197" s="151">
        <f>IFERROR(IF(BR163&lt;&gt;$E$54,0,_xlfn.IFS($E$59=Database!$B$609,0,$E$59=Database!$B$610,0,$E$59=Database!$B$611,0,$E$59=Database!$B$607,$E$35*((1+$E$56)^$E$54-1),$E$59=Database!$B$608,$E$35*((1+$E$55)^$E$54-1))),0)</f>
        <v>0</v>
      </c>
      <c r="BS197" s="151">
        <f>IFERROR(IF(BS163&lt;&gt;$E$54,0,_xlfn.IFS($E$59=Database!$B$609,0,$E$59=Database!$B$610,0,$E$59=Database!$B$611,0,$E$59=Database!$B$607,$E$35*((1+$E$56)^$E$54-1),$E$59=Database!$B$608,$E$35*((1+$E$55)^$E$54-1))),0)</f>
        <v>0</v>
      </c>
      <c r="BT197" s="151">
        <f>IFERROR(IF(BT163&lt;&gt;$E$54,0,_xlfn.IFS($E$59=Database!$B$609,0,$E$59=Database!$B$610,0,$E$59=Database!$B$611,0,$E$59=Database!$B$607,$E$35*((1+$E$56)^$E$54-1),$E$59=Database!$B$608,$E$35*((1+$E$55)^$E$54-1))),0)</f>
        <v>0</v>
      </c>
      <c r="BU197" s="151">
        <f>IFERROR(IF(BU163&lt;&gt;$E$54,0,_xlfn.IFS($E$59=Database!$B$609,0,$E$59=Database!$B$610,0,$E$59=Database!$B$611,0,$E$59=Database!$B$607,$E$35*((1+$E$56)^$E$54-1),$E$59=Database!$B$608,$E$35*((1+$E$55)^$E$54-1))),0)</f>
        <v>0</v>
      </c>
      <c r="BV197" s="151">
        <f>IFERROR(IF(BV163&lt;&gt;$E$54,0,_xlfn.IFS($E$59=Database!$B$609,0,$E$59=Database!$B$610,0,$E$59=Database!$B$611,0,$E$59=Database!$B$607,$E$35*((1+$E$56)^$E$54-1),$E$59=Database!$B$608,$E$35*((1+$E$55)^$E$54-1))),0)</f>
        <v>0</v>
      </c>
      <c r="BW197" s="151">
        <f>IFERROR(IF(BW163&lt;&gt;$E$54,0,_xlfn.IFS($E$59=Database!$B$609,0,$E$59=Database!$B$610,0,$E$59=Database!$B$611,0,$E$59=Database!$B$607,$E$35*((1+$E$56)^$E$54-1),$E$59=Database!$B$608,$E$35*((1+$E$55)^$E$54-1))),0)</f>
        <v>0</v>
      </c>
      <c r="BX197" s="151">
        <f>IFERROR(IF(BX163&lt;&gt;$E$54,0,_xlfn.IFS($E$59=Database!$B$609,0,$E$59=Database!$B$610,0,$E$59=Database!$B$611,0,$E$59=Database!$B$607,$E$35*((1+$E$56)^$E$54-1),$E$59=Database!$B$608,$E$35*((1+$E$55)^$E$54-1))),0)</f>
        <v>0</v>
      </c>
      <c r="BY197" s="151">
        <f>IFERROR(IF(BY163&lt;&gt;$E$54,0,_xlfn.IFS($E$59=Database!$B$609,0,$E$59=Database!$B$610,0,$E$59=Database!$B$611,0,$E$59=Database!$B$607,$E$35*((1+$E$56)^$E$54-1),$E$59=Database!$B$608,$E$35*((1+$E$55)^$E$54-1))),0)</f>
        <v>0</v>
      </c>
      <c r="BZ197" s="151">
        <f>IFERROR(IF(BZ163&lt;&gt;$E$54,0,_xlfn.IFS($E$59=Database!$B$609,0,$E$59=Database!$B$610,0,$E$59=Database!$B$611,0,$E$59=Database!$B$607,$E$35*((1+$E$56)^$E$54-1),$E$59=Database!$B$608,$E$35*((1+$E$55)^$E$54-1))),0)</f>
        <v>0</v>
      </c>
      <c r="CA197" s="151">
        <f>IFERROR(IF(CA163&lt;&gt;$E$54,0,_xlfn.IFS($E$59=Database!$B$609,0,$E$59=Database!$B$610,0,$E$59=Database!$B$611,0,$E$59=Database!$B$607,$E$35*((1+$E$56)^$E$54-1),$E$59=Database!$B$608,$E$35*((1+$E$55)^$E$54-1))),0)</f>
        <v>0</v>
      </c>
      <c r="CB197" s="151">
        <f>IFERROR(IF(CB163&lt;&gt;$E$54,0,_xlfn.IFS($E$59=Database!$B$609,0,$E$59=Database!$B$610,0,$E$59=Database!$B$611,0,$E$59=Database!$B$607,$E$35*((1+$E$56)^$E$54-1),$E$59=Database!$B$608,$E$35*((1+$E$55)^$E$54-1))),0)</f>
        <v>0</v>
      </c>
      <c r="CC197" s="151">
        <f>IFERROR(IF(CC163&lt;&gt;$E$54,0,_xlfn.IFS($E$59=Database!$B$609,0,$E$59=Database!$B$610,0,$E$59=Database!$B$611,0,$E$59=Database!$B$607,$E$35*((1+$E$56)^$E$54-1),$E$59=Database!$B$608,$E$35*((1+$E$55)^$E$54-1))),0)</f>
        <v>0</v>
      </c>
      <c r="CD197" s="151">
        <f>IFERROR(IF(CD163&lt;&gt;$E$54,0,_xlfn.IFS($E$59=Database!$B$609,0,$E$59=Database!$B$610,0,$E$59=Database!$B$611,0,$E$59=Database!$B$607,$E$35*((1+$E$56)^$E$54-1),$E$59=Database!$B$608,$E$35*((1+$E$55)^$E$54-1))),0)</f>
        <v>0</v>
      </c>
      <c r="CE197" s="151">
        <f>IFERROR(IF(CE163&lt;&gt;$E$54,0,_xlfn.IFS($E$59=Database!$B$609,0,$E$59=Database!$B$610,0,$E$59=Database!$B$611,0,$E$59=Database!$B$607,$E$35*((1+$E$56)^$E$54-1),$E$59=Database!$B$608,$E$35*((1+$E$55)^$E$54-1))),0)</f>
        <v>0</v>
      </c>
      <c r="CF197" s="151">
        <f>IFERROR(IF(CF163&lt;&gt;$E$54,0,_xlfn.IFS($E$59=Database!$B$609,0,$E$59=Database!$B$610,0,$E$59=Database!$B$611,0,$E$59=Database!$B$607,$E$35*((1+$E$56)^$E$54-1),$E$59=Database!$B$608,$E$35*((1+$E$55)^$E$54-1))),0)</f>
        <v>0</v>
      </c>
      <c r="CG197" s="151">
        <f>IFERROR(IF(CG163&lt;&gt;$E$54,0,_xlfn.IFS($E$59=Database!$B$609,0,$E$59=Database!$B$610,0,$E$59=Database!$B$611,0,$E$59=Database!$B$607,$E$35*((1+$E$56)^$E$54-1),$E$59=Database!$B$608,$E$35*((1+$E$55)^$E$54-1))),0)</f>
        <v>0</v>
      </c>
      <c r="CH197" s="151">
        <f>IFERROR(IF(CH163&lt;&gt;$E$54,0,_xlfn.IFS($E$59=Database!$B$609,0,$E$59=Database!$B$610,0,$E$59=Database!$B$611,0,$E$59=Database!$B$607,$E$35*((1+$E$56)^$E$54-1),$E$59=Database!$B$608,$E$35*((1+$E$55)^$E$54-1))),0)</f>
        <v>0</v>
      </c>
      <c r="CI197" s="151">
        <f>IFERROR(IF(CI163&lt;&gt;$E$54,0,_xlfn.IFS($E$59=Database!$B$609,0,$E$59=Database!$B$610,0,$E$59=Database!$B$611,0,$E$59=Database!$B$607,$E$35*((1+$E$56)^$E$54-1),$E$59=Database!$B$608,$E$35*((1+$E$55)^$E$54-1))),0)</f>
        <v>0</v>
      </c>
      <c r="CJ197" s="151">
        <f>IFERROR(IF(CJ163&lt;&gt;$E$54,0,_xlfn.IFS($E$59=Database!$B$609,0,$E$59=Database!$B$610,0,$E$59=Database!$B$611,0,$E$59=Database!$B$607,$E$35*((1+$E$56)^$E$54-1),$E$59=Database!$B$608,$E$35*((1+$E$55)^$E$54-1))),0)</f>
        <v>0</v>
      </c>
      <c r="CK197" s="151">
        <f>IFERROR(IF(CK163&lt;&gt;$E$54,0,_xlfn.IFS($E$59=Database!$B$609,0,$E$59=Database!$B$610,0,$E$59=Database!$B$611,0,$E$59=Database!$B$607,$E$35*((1+$E$56)^$E$54-1),$E$59=Database!$B$608,$E$35*((1+$E$55)^$E$54-1))),0)</f>
        <v>0</v>
      </c>
      <c r="CL197" s="151">
        <f>IFERROR(IF(CL163&lt;&gt;$E$54,0,_xlfn.IFS($E$59=Database!$B$609,0,$E$59=Database!$B$610,0,$E$59=Database!$B$611,0,$E$59=Database!$B$607,$E$35*((1+$E$56)^$E$54-1),$E$59=Database!$B$608,$E$35*((1+$E$55)^$E$54-1))),0)</f>
        <v>0</v>
      </c>
      <c r="CM197" s="151">
        <f>IFERROR(IF(CM163&lt;&gt;$E$54,0,_xlfn.IFS($E$59=Database!$B$609,0,$E$59=Database!$B$610,0,$E$59=Database!$B$611,0,$E$59=Database!$B$607,$E$35*((1+$E$56)^$E$54-1),$E$59=Database!$B$608,$E$35*((1+$E$55)^$E$54-1))),0)</f>
        <v>0</v>
      </c>
      <c r="CN197" s="151">
        <f>IFERROR(IF(CN163&lt;&gt;$E$54,0,_xlfn.IFS($E$59=Database!$B$609,0,$E$59=Database!$B$610,0,$E$59=Database!$B$611,0,$E$59=Database!$B$607,$E$35*((1+$E$56)^$E$54-1),$E$59=Database!$B$608,$E$35*((1+$E$55)^$E$54-1))),0)</f>
        <v>0</v>
      </c>
      <c r="CO197" s="151">
        <f>IFERROR(IF(CO163&lt;&gt;$E$54,0,_xlfn.IFS($E$59=Database!$B$609,0,$E$59=Database!$B$610,0,$E$59=Database!$B$611,0,$E$59=Database!$B$607,$E$35*((1+$E$56)^$E$54-1),$E$59=Database!$B$608,$E$35*((1+$E$55)^$E$54-1))),0)</f>
        <v>0</v>
      </c>
      <c r="CP197" s="151">
        <f>IFERROR(IF(CP163&lt;&gt;$E$54,0,_xlfn.IFS($E$59=Database!$B$609,0,$E$59=Database!$B$610,0,$E$59=Database!$B$611,0,$E$59=Database!$B$607,$E$35*((1+$E$56)^$E$54-1),$E$59=Database!$B$608,$E$35*((1+$E$55)^$E$54-1))),0)</f>
        <v>0</v>
      </c>
      <c r="CQ197" s="151">
        <f>IFERROR(IF(CQ163&lt;&gt;$E$54,0,_xlfn.IFS($E$59=Database!$B$609,0,$E$59=Database!$B$610,0,$E$59=Database!$B$611,0,$E$59=Database!$B$607,$E$35*((1+$E$56)^$E$54-1),$E$59=Database!$B$608,$E$35*((1+$E$55)^$E$54-1))),0)</f>
        <v>0</v>
      </c>
      <c r="CR197" s="151">
        <f>IFERROR(IF(CR163&lt;&gt;$E$54,0,_xlfn.IFS($E$59=Database!$B$609,0,$E$59=Database!$B$610,0,$E$59=Database!$B$611,0,$E$59=Database!$B$607,$E$35*((1+$E$56)^$E$54-1),$E$59=Database!$B$608,$E$35*((1+$E$55)^$E$54-1))),0)</f>
        <v>0</v>
      </c>
      <c r="CS197" s="151">
        <f>IFERROR(IF(CS163&lt;&gt;$E$54,0,_xlfn.IFS($E$59=Database!$B$609,0,$E$59=Database!$B$610,0,$E$59=Database!$B$611,0,$E$59=Database!$B$607,$E$35*((1+$E$56)^$E$54-1),$E$59=Database!$B$608,$E$35*((1+$E$55)^$E$54-1))),0)</f>
        <v>0</v>
      </c>
      <c r="CT197" s="151">
        <f>IFERROR(IF(CT163&lt;&gt;$E$54,0,_xlfn.IFS($E$59=Database!$B$609,0,$E$59=Database!$B$610,0,$E$59=Database!$B$611,0,$E$59=Database!$B$607,$E$35*((1+$E$56)^$E$54-1),$E$59=Database!$B$608,$E$35*((1+$E$55)^$E$54-1))),0)</f>
        <v>0</v>
      </c>
      <c r="CU197" s="151">
        <f>IFERROR(IF(CU163&lt;&gt;$E$54,0,_xlfn.IFS($E$59=Database!$B$609,0,$E$59=Database!$B$610,0,$E$59=Database!$B$611,0,$E$59=Database!$B$607,$E$35*((1+$E$56)^$E$54-1),$E$59=Database!$B$608,$E$35*((1+$E$55)^$E$54-1))),0)</f>
        <v>0</v>
      </c>
      <c r="CV197" s="151">
        <f>IFERROR(IF(CV163&lt;&gt;$E$54,0,_xlfn.IFS($E$59=Database!$B$609,0,$E$59=Database!$B$610,0,$E$59=Database!$B$611,0,$E$59=Database!$B$607,$E$35*((1+$E$56)^$E$54-1),$E$59=Database!$B$608,$E$35*((1+$E$55)^$E$54-1))),0)</f>
        <v>0</v>
      </c>
      <c r="CW197" s="151">
        <f>IFERROR(IF(CW163&lt;&gt;$E$54,0,_xlfn.IFS($E$59=Database!$B$609,0,$E$59=Database!$B$610,0,$E$59=Database!$B$611,0,$E$59=Database!$B$607,$E$35*((1+$E$56)^$E$54-1),$E$59=Database!$B$608,$E$35*((1+$E$55)^$E$54-1))),0)</f>
        <v>0</v>
      </c>
      <c r="CX197" s="151">
        <f>IFERROR(IF(CX163&lt;&gt;$E$54,0,_xlfn.IFS($E$59=Database!$B$609,0,$E$59=Database!$B$610,0,$E$59=Database!$B$611,0,$E$59=Database!$B$607,$E$35*((1+$E$56)^$E$54-1),$E$59=Database!$B$608,$E$35*((1+$E$55)^$E$54-1))),0)</f>
        <v>0</v>
      </c>
      <c r="CY197" s="151">
        <f>IFERROR(IF(CY163&lt;&gt;$E$54,0,_xlfn.IFS($E$59=Database!$B$609,0,$E$59=Database!$B$610,0,$E$59=Database!$B$611,0,$E$59=Database!$B$607,$E$35*((1+$E$56)^$E$54-1),$E$59=Database!$B$608,$E$35*((1+$E$55)^$E$54-1))),0)</f>
        <v>0</v>
      </c>
      <c r="CZ197" s="151">
        <f>IFERROR(IF(CZ163&lt;&gt;$E$54,0,_xlfn.IFS($E$59=Database!$B$609,0,$E$59=Database!$B$610,0,$E$59=Database!$B$611,0,$E$59=Database!$B$607,$E$35*((1+$E$56)^$E$54-1),$E$59=Database!$B$608,$E$35*((1+$E$55)^$E$54-1))),0)</f>
        <v>0</v>
      </c>
      <c r="DA197" s="151">
        <f>IFERROR(IF(DA163&lt;&gt;$E$54,0,_xlfn.IFS($E$59=Database!$B$609,0,$E$59=Database!$B$610,0,$E$59=Database!$B$611,0,$E$59=Database!$B$607,$E$35*((1+$E$56)^$E$54-1),$E$59=Database!$B$608,$E$35*((1+$E$55)^$E$54-1))),0)</f>
        <v>0</v>
      </c>
      <c r="DB197" s="151">
        <f>IFERROR(IF(DB163&lt;&gt;$E$54,0,_xlfn.IFS($E$59=Database!$B$609,0,$E$59=Database!$B$610,0,$E$59=Database!$B$611,0,$E$59=Database!$B$607,$E$35*((1+$E$56)^$E$54-1),$E$59=Database!$B$608,$E$35*((1+$E$55)^$E$54-1))),0)</f>
        <v>0</v>
      </c>
    </row>
    <row r="198" spans="2:106" x14ac:dyDescent="0.25">
      <c r="B198" s="149" t="s">
        <v>384</v>
      </c>
      <c r="C198" s="149"/>
      <c r="E198" s="150">
        <f>SUM(G198:DB198)</f>
        <v>13227.447934685619</v>
      </c>
      <c r="F198" s="141"/>
      <c r="G198" s="151">
        <f>IFERROR(IF(G163&lt;&gt;$E$54,0,_xlfn.IFS($E$61=Database!$B$609,0,$E$61=Database!$B$610,0,$E$61=Database!$B$611,0,$E$61=Database!$B$607,$E$36*((1+$E$56)^$E$54-1),$E$61=Database!$B$608,$E$36*((1+$E$55)^$E$54-1))),0)</f>
        <v>0</v>
      </c>
      <c r="H198" s="151">
        <f>IFERROR(IF(H163&lt;&gt;$E$54,0,_xlfn.IFS($E$61=Database!$B$609,0,$E$61=Database!$B$610,0,$E$61=Database!$B$611,0,$E$61=Database!$B$607,$E$36*((1+$E$56)^$E$54-1),$E$61=Database!$B$608,$E$36*((1+$E$55)^$E$54-1))),0)</f>
        <v>0</v>
      </c>
      <c r="I198" s="151">
        <f>IFERROR(IF(I163&lt;&gt;$E$54,0,_xlfn.IFS($E$61=Database!$B$609,0,$E$61=Database!$B$610,0,$E$61=Database!$B$611,0,$E$61=Database!$B$607,$E$36*((1+$E$56)^$E$54-1),$E$61=Database!$B$608,$E$36*((1+$E$55)^$E$54-1))),0)</f>
        <v>0</v>
      </c>
      <c r="J198" s="151">
        <f>IFERROR(IF(J163&lt;&gt;$E$54,0,_xlfn.IFS($E$61=Database!$B$609,0,$E$61=Database!$B$610,0,$E$61=Database!$B$611,0,$E$61=Database!$B$607,$E$36*((1+$E$56)^$E$54-1),$E$61=Database!$B$608,$E$36*((1+$E$55)^$E$54-1))),0)</f>
        <v>0</v>
      </c>
      <c r="K198" s="151">
        <f>IFERROR(IF(K163&lt;&gt;$E$54,0,_xlfn.IFS($E$61=Database!$B$609,0,$E$61=Database!$B$610,0,$E$61=Database!$B$611,0,$E$61=Database!$B$607,$E$36*((1+$E$56)^$E$54-1),$E$61=Database!$B$608,$E$36*((1+$E$55)^$E$54-1))),0)</f>
        <v>0</v>
      </c>
      <c r="L198" s="151">
        <f>IFERROR(IF(L163&lt;&gt;$E$54,0,_xlfn.IFS($E$61=Database!$B$609,0,$E$61=Database!$B$610,0,$E$61=Database!$B$611,0,$E$61=Database!$B$607,$E$36*((1+$E$56)^$E$54-1),$E$61=Database!$B$608,$E$36*((1+$E$55)^$E$54-1))),0)</f>
        <v>0</v>
      </c>
      <c r="M198" s="151">
        <f>IFERROR(IF(M163&lt;&gt;$E$54,0,_xlfn.IFS($E$61=Database!$B$609,0,$E$61=Database!$B$610,0,$E$61=Database!$B$611,0,$E$61=Database!$B$607,$E$36*((1+$E$56)^$E$54-1),$E$61=Database!$B$608,$E$36*((1+$E$55)^$E$54-1))),0)</f>
        <v>0</v>
      </c>
      <c r="N198" s="151">
        <f>IFERROR(IF(N163&lt;&gt;$E$54,0,_xlfn.IFS($E$61=Database!$B$609,0,$E$61=Database!$B$610,0,$E$61=Database!$B$611,0,$E$61=Database!$B$607,$E$36*((1+$E$56)^$E$54-1),$E$61=Database!$B$608,$E$36*((1+$E$55)^$E$54-1))),0)</f>
        <v>0</v>
      </c>
      <c r="O198" s="151">
        <f>IFERROR(IF(O163&lt;&gt;$E$54,0,_xlfn.IFS($E$61=Database!$B$609,0,$E$61=Database!$B$610,0,$E$61=Database!$B$611,0,$E$61=Database!$B$607,$E$36*((1+$E$56)^$E$54-1),$E$61=Database!$B$608,$E$36*((1+$E$55)^$E$54-1))),0)</f>
        <v>0</v>
      </c>
      <c r="P198" s="151">
        <f>IFERROR(IF(P163&lt;&gt;$E$54,0,_xlfn.IFS($E$61=Database!$B$609,0,$E$61=Database!$B$610,0,$E$61=Database!$B$611,0,$E$61=Database!$B$607,$E$36*((1+$E$56)^$E$54-1),$E$61=Database!$B$608,$E$36*((1+$E$55)^$E$54-1))),0)</f>
        <v>0</v>
      </c>
      <c r="Q198" s="151">
        <f>IFERROR(IF(Q163&lt;&gt;$E$54,0,_xlfn.IFS($E$61=Database!$B$609,0,$E$61=Database!$B$610,0,$E$61=Database!$B$611,0,$E$61=Database!$B$607,$E$36*((1+$E$56)^$E$54-1),$E$61=Database!$B$608,$E$36*((1+$E$55)^$E$54-1))),0)</f>
        <v>0</v>
      </c>
      <c r="R198" s="151">
        <f>IFERROR(IF(R163&lt;&gt;$E$54,0,_xlfn.IFS($E$61=Database!$B$609,0,$E$61=Database!$B$610,0,$E$61=Database!$B$611,0,$E$61=Database!$B$607,$E$36*((1+$E$56)^$E$54-1),$E$61=Database!$B$608,$E$36*((1+$E$55)^$E$54-1))),0)</f>
        <v>0</v>
      </c>
      <c r="S198" s="151">
        <f>IFERROR(IF(S163&lt;&gt;$E$54,0,_xlfn.IFS($E$61=Database!$B$609,0,$E$61=Database!$B$610,0,$E$61=Database!$B$611,0,$E$61=Database!$B$607,$E$36*((1+$E$56)^$E$54-1),$E$61=Database!$B$608,$E$36*((1+$E$55)^$E$54-1))),0)</f>
        <v>0</v>
      </c>
      <c r="T198" s="151">
        <f>IFERROR(IF(T163&lt;&gt;$E$54,0,_xlfn.IFS($E$61=Database!$B$609,0,$E$61=Database!$B$610,0,$E$61=Database!$B$611,0,$E$61=Database!$B$607,$E$36*((1+$E$56)^$E$54-1),$E$61=Database!$B$608,$E$36*((1+$E$55)^$E$54-1))),0)</f>
        <v>0</v>
      </c>
      <c r="U198" s="151">
        <f>IFERROR(IF(U163&lt;&gt;$E$54,0,_xlfn.IFS($E$61=Database!$B$609,0,$E$61=Database!$B$610,0,$E$61=Database!$B$611,0,$E$61=Database!$B$607,$E$36*((1+$E$56)^$E$54-1),$E$61=Database!$B$608,$E$36*((1+$E$55)^$E$54-1))),0)</f>
        <v>13227.447934685619</v>
      </c>
      <c r="V198" s="151">
        <f>IFERROR(IF(V163&lt;&gt;$E$54,0,_xlfn.IFS($E$61=Database!$B$609,0,$E$61=Database!$B$610,0,$E$61=Database!$B$611,0,$E$61=Database!$B$607,$E$36*((1+$E$56)^$E$54-1),$E$61=Database!$B$608,$E$36*((1+$E$55)^$E$54-1))),0)</f>
        <v>0</v>
      </c>
      <c r="W198" s="151">
        <f>IFERROR(IF(W163&lt;&gt;$E$54,0,_xlfn.IFS($E$61=Database!$B$609,0,$E$61=Database!$B$610,0,$E$61=Database!$B$611,0,$E$61=Database!$B$607,$E$36*((1+$E$56)^$E$54-1),$E$61=Database!$B$608,$E$36*((1+$E$55)^$E$54-1))),0)</f>
        <v>0</v>
      </c>
      <c r="X198" s="151">
        <f>IFERROR(IF(X163&lt;&gt;$E$54,0,_xlfn.IFS($E$61=Database!$B$609,0,$E$61=Database!$B$610,0,$E$61=Database!$B$611,0,$E$61=Database!$B$607,$E$36*((1+$E$56)^$E$54-1),$E$61=Database!$B$608,$E$36*((1+$E$55)^$E$54-1))),0)</f>
        <v>0</v>
      </c>
      <c r="Y198" s="151">
        <f>IFERROR(IF(Y163&lt;&gt;$E$54,0,_xlfn.IFS($E$61=Database!$B$609,0,$E$61=Database!$B$610,0,$E$61=Database!$B$611,0,$E$61=Database!$B$607,$E$36*((1+$E$56)^$E$54-1),$E$61=Database!$B$608,$E$36*((1+$E$55)^$E$54-1))),0)</f>
        <v>0</v>
      </c>
      <c r="Z198" s="151">
        <f>IFERROR(IF(Z163&lt;&gt;$E$54,0,_xlfn.IFS($E$61=Database!$B$609,0,$E$61=Database!$B$610,0,$E$61=Database!$B$611,0,$E$61=Database!$B$607,$E$36*((1+$E$56)^$E$54-1),$E$61=Database!$B$608,$E$36*((1+$E$55)^$E$54-1))),0)</f>
        <v>0</v>
      </c>
      <c r="AA198" s="151">
        <f>IFERROR(IF(AA163&lt;&gt;$E$54,0,_xlfn.IFS($E$61=Database!$B$609,0,$E$61=Database!$B$610,0,$E$61=Database!$B$611,0,$E$61=Database!$B$607,$E$36*((1+$E$56)^$E$54-1),$E$61=Database!$B$608,$E$36*((1+$E$55)^$E$54-1))),0)</f>
        <v>0</v>
      </c>
      <c r="AB198" s="151">
        <f>IFERROR(IF(AB163&lt;&gt;$E$54,0,_xlfn.IFS($E$61=Database!$B$609,0,$E$61=Database!$B$610,0,$E$61=Database!$B$611,0,$E$61=Database!$B$607,$E$36*((1+$E$56)^$E$54-1),$E$61=Database!$B$608,$E$36*((1+$E$55)^$E$54-1))),0)</f>
        <v>0</v>
      </c>
      <c r="AC198" s="151">
        <f>IFERROR(IF(AC163&lt;&gt;$E$54,0,_xlfn.IFS($E$61=Database!$B$609,0,$E$61=Database!$B$610,0,$E$61=Database!$B$611,0,$E$61=Database!$B$607,$E$36*((1+$E$56)^$E$54-1),$E$61=Database!$B$608,$E$36*((1+$E$55)^$E$54-1))),0)</f>
        <v>0</v>
      </c>
      <c r="AD198" s="151">
        <f>IFERROR(IF(AD163&lt;&gt;$E$54,0,_xlfn.IFS($E$61=Database!$B$609,0,$E$61=Database!$B$610,0,$E$61=Database!$B$611,0,$E$61=Database!$B$607,$E$36*((1+$E$56)^$E$54-1),$E$61=Database!$B$608,$E$36*((1+$E$55)^$E$54-1))),0)</f>
        <v>0</v>
      </c>
      <c r="AE198" s="151">
        <f>IFERROR(IF(AE163&lt;&gt;$E$54,0,_xlfn.IFS($E$61=Database!$B$609,0,$E$61=Database!$B$610,0,$E$61=Database!$B$611,0,$E$61=Database!$B$607,$E$36*((1+$E$56)^$E$54-1),$E$61=Database!$B$608,$E$36*((1+$E$55)^$E$54-1))),0)</f>
        <v>0</v>
      </c>
      <c r="AF198" s="151">
        <f>IFERROR(IF(AF163&lt;&gt;$E$54,0,_xlfn.IFS($E$61=Database!$B$609,0,$E$61=Database!$B$610,0,$E$61=Database!$B$611,0,$E$61=Database!$B$607,$E$36*((1+$E$56)^$E$54-1),$E$61=Database!$B$608,$E$36*((1+$E$55)^$E$54-1))),0)</f>
        <v>0</v>
      </c>
      <c r="AG198" s="151">
        <f>IFERROR(IF(AG163&lt;&gt;$E$54,0,_xlfn.IFS($E$61=Database!$B$609,0,$E$61=Database!$B$610,0,$E$61=Database!$B$611,0,$E$61=Database!$B$607,$E$36*((1+$E$56)^$E$54-1),$E$61=Database!$B$608,$E$36*((1+$E$55)^$E$54-1))),0)</f>
        <v>0</v>
      </c>
      <c r="AH198" s="151">
        <f>IFERROR(IF(AH163&lt;&gt;$E$54,0,_xlfn.IFS($E$61=Database!$B$609,0,$E$61=Database!$B$610,0,$E$61=Database!$B$611,0,$E$61=Database!$B$607,$E$36*((1+$E$56)^$E$54-1),$E$61=Database!$B$608,$E$36*((1+$E$55)^$E$54-1))),0)</f>
        <v>0</v>
      </c>
      <c r="AI198" s="151">
        <f>IFERROR(IF(AI163&lt;&gt;$E$54,0,_xlfn.IFS($E$61=Database!$B$609,0,$E$61=Database!$B$610,0,$E$61=Database!$B$611,0,$E$61=Database!$B$607,$E$36*((1+$E$56)^$E$54-1),$E$61=Database!$B$608,$E$36*((1+$E$55)^$E$54-1))),0)</f>
        <v>0</v>
      </c>
      <c r="AJ198" s="151">
        <f>IFERROR(IF(AJ163&lt;&gt;$E$54,0,_xlfn.IFS($E$61=Database!$B$609,0,$E$61=Database!$B$610,0,$E$61=Database!$B$611,0,$E$61=Database!$B$607,$E$36*((1+$E$56)^$E$54-1),$E$61=Database!$B$608,$E$36*((1+$E$55)^$E$54-1))),0)</f>
        <v>0</v>
      </c>
      <c r="AK198" s="151">
        <f>IFERROR(IF(AK163&lt;&gt;$E$54,0,_xlfn.IFS($E$61=Database!$B$609,0,$E$61=Database!$B$610,0,$E$61=Database!$B$611,0,$E$61=Database!$B$607,$E$36*((1+$E$56)^$E$54-1),$E$61=Database!$B$608,$E$36*((1+$E$55)^$E$54-1))),0)</f>
        <v>0</v>
      </c>
      <c r="AL198" s="151">
        <f>IFERROR(IF(AL163&lt;&gt;$E$54,0,_xlfn.IFS($E$61=Database!$B$609,0,$E$61=Database!$B$610,0,$E$61=Database!$B$611,0,$E$61=Database!$B$607,$E$36*((1+$E$56)^$E$54-1),$E$61=Database!$B$608,$E$36*((1+$E$55)^$E$54-1))),0)</f>
        <v>0</v>
      </c>
      <c r="AM198" s="151">
        <f>IFERROR(IF(AM163&lt;&gt;$E$54,0,_xlfn.IFS($E$61=Database!$B$609,0,$E$61=Database!$B$610,0,$E$61=Database!$B$611,0,$E$61=Database!$B$607,$E$36*((1+$E$56)^$E$54-1),$E$61=Database!$B$608,$E$36*((1+$E$55)^$E$54-1))),0)</f>
        <v>0</v>
      </c>
      <c r="AN198" s="151">
        <f>IFERROR(IF(AN163&lt;&gt;$E$54,0,_xlfn.IFS($E$61=Database!$B$609,0,$E$61=Database!$B$610,0,$E$61=Database!$B$611,0,$E$61=Database!$B$607,$E$36*((1+$E$56)^$E$54-1),$E$61=Database!$B$608,$E$36*((1+$E$55)^$E$54-1))),0)</f>
        <v>0</v>
      </c>
      <c r="AO198" s="151">
        <f>IFERROR(IF(AO163&lt;&gt;$E$54,0,_xlfn.IFS($E$61=Database!$B$609,0,$E$61=Database!$B$610,0,$E$61=Database!$B$611,0,$E$61=Database!$B$607,$E$36*((1+$E$56)^$E$54-1),$E$61=Database!$B$608,$E$36*((1+$E$55)^$E$54-1))),0)</f>
        <v>0</v>
      </c>
      <c r="AP198" s="151">
        <f>IFERROR(IF(AP163&lt;&gt;$E$54,0,_xlfn.IFS($E$61=Database!$B$609,0,$E$61=Database!$B$610,0,$E$61=Database!$B$611,0,$E$61=Database!$B$607,$E$36*((1+$E$56)^$E$54-1),$E$61=Database!$B$608,$E$36*((1+$E$55)^$E$54-1))),0)</f>
        <v>0</v>
      </c>
      <c r="AQ198" s="151">
        <f>IFERROR(IF(AQ163&lt;&gt;$E$54,0,_xlfn.IFS($E$61=Database!$B$609,0,$E$61=Database!$B$610,0,$E$61=Database!$B$611,0,$E$61=Database!$B$607,$E$36*((1+$E$56)^$E$54-1),$E$61=Database!$B$608,$E$36*((1+$E$55)^$E$54-1))),0)</f>
        <v>0</v>
      </c>
      <c r="AR198" s="151">
        <f>IFERROR(IF(AR163&lt;&gt;$E$54,0,_xlfn.IFS($E$61=Database!$B$609,0,$E$61=Database!$B$610,0,$E$61=Database!$B$611,0,$E$61=Database!$B$607,$E$36*((1+$E$56)^$E$54-1),$E$61=Database!$B$608,$E$36*((1+$E$55)^$E$54-1))),0)</f>
        <v>0</v>
      </c>
      <c r="AS198" s="151">
        <f>IFERROR(IF(AS163&lt;&gt;$E$54,0,_xlfn.IFS($E$61=Database!$B$609,0,$E$61=Database!$B$610,0,$E$61=Database!$B$611,0,$E$61=Database!$B$607,$E$36*((1+$E$56)^$E$54-1),$E$61=Database!$B$608,$E$36*((1+$E$55)^$E$54-1))),0)</f>
        <v>0</v>
      </c>
      <c r="AT198" s="151">
        <f>IFERROR(IF(AT163&lt;&gt;$E$54,0,_xlfn.IFS($E$61=Database!$B$609,0,$E$61=Database!$B$610,0,$E$61=Database!$B$611,0,$E$61=Database!$B$607,$E$36*((1+$E$56)^$E$54-1),$E$61=Database!$B$608,$E$36*((1+$E$55)^$E$54-1))),0)</f>
        <v>0</v>
      </c>
      <c r="AU198" s="151">
        <f>IFERROR(IF(AU163&lt;&gt;$E$54,0,_xlfn.IFS($E$61=Database!$B$609,0,$E$61=Database!$B$610,0,$E$61=Database!$B$611,0,$E$61=Database!$B$607,$E$36*((1+$E$56)^$E$54-1),$E$61=Database!$B$608,$E$36*((1+$E$55)^$E$54-1))),0)</f>
        <v>0</v>
      </c>
      <c r="AV198" s="151">
        <f>IFERROR(IF(AV163&lt;&gt;$E$54,0,_xlfn.IFS($E$61=Database!$B$609,0,$E$61=Database!$B$610,0,$E$61=Database!$B$611,0,$E$61=Database!$B$607,$E$36*((1+$E$56)^$E$54-1),$E$61=Database!$B$608,$E$36*((1+$E$55)^$E$54-1))),0)</f>
        <v>0</v>
      </c>
      <c r="AW198" s="151">
        <f>IFERROR(IF(AW163&lt;&gt;$E$54,0,_xlfn.IFS($E$61=Database!$B$609,0,$E$61=Database!$B$610,0,$E$61=Database!$B$611,0,$E$61=Database!$B$607,$E$36*((1+$E$56)^$E$54-1),$E$61=Database!$B$608,$E$36*((1+$E$55)^$E$54-1))),0)</f>
        <v>0</v>
      </c>
      <c r="AX198" s="151">
        <f>IFERROR(IF(AX163&lt;&gt;$E$54,0,_xlfn.IFS($E$61=Database!$B$609,0,$E$61=Database!$B$610,0,$E$61=Database!$B$611,0,$E$61=Database!$B$607,$E$36*((1+$E$56)^$E$54-1),$E$61=Database!$B$608,$E$36*((1+$E$55)^$E$54-1))),0)</f>
        <v>0</v>
      </c>
      <c r="AY198" s="151">
        <f>IFERROR(IF(AY163&lt;&gt;$E$54,0,_xlfn.IFS($E$61=Database!$B$609,0,$E$61=Database!$B$610,0,$E$61=Database!$B$611,0,$E$61=Database!$B$607,$E$36*((1+$E$56)^$E$54-1),$E$61=Database!$B$608,$E$36*((1+$E$55)^$E$54-1))),0)</f>
        <v>0</v>
      </c>
      <c r="AZ198" s="151">
        <f>IFERROR(IF(AZ163&lt;&gt;$E$54,0,_xlfn.IFS($E$61=Database!$B$609,0,$E$61=Database!$B$610,0,$E$61=Database!$B$611,0,$E$61=Database!$B$607,$E$36*((1+$E$56)^$E$54-1),$E$61=Database!$B$608,$E$36*((1+$E$55)^$E$54-1))),0)</f>
        <v>0</v>
      </c>
      <c r="BA198" s="151">
        <f>IFERROR(IF(BA163&lt;&gt;$E$54,0,_xlfn.IFS($E$61=Database!$B$609,0,$E$61=Database!$B$610,0,$E$61=Database!$B$611,0,$E$61=Database!$B$607,$E$36*((1+$E$56)^$E$54-1),$E$61=Database!$B$608,$E$36*((1+$E$55)^$E$54-1))),0)</f>
        <v>0</v>
      </c>
      <c r="BB198" s="151">
        <f>IFERROR(IF(BB163&lt;&gt;$E$54,0,_xlfn.IFS($E$61=Database!$B$609,0,$E$61=Database!$B$610,0,$E$61=Database!$B$611,0,$E$61=Database!$B$607,$E$36*((1+$E$56)^$E$54-1),$E$61=Database!$B$608,$E$36*((1+$E$55)^$E$54-1))),0)</f>
        <v>0</v>
      </c>
      <c r="BC198" s="151">
        <f>IFERROR(IF(BC163&lt;&gt;$E$54,0,_xlfn.IFS($E$61=Database!$B$609,0,$E$61=Database!$B$610,0,$E$61=Database!$B$611,0,$E$61=Database!$B$607,$E$36*((1+$E$56)^$E$54-1),$E$61=Database!$B$608,$E$36*((1+$E$55)^$E$54-1))),0)</f>
        <v>0</v>
      </c>
      <c r="BD198" s="151">
        <f>IFERROR(IF(BD163&lt;&gt;$E$54,0,_xlfn.IFS($E$61=Database!$B$609,0,$E$61=Database!$B$610,0,$E$61=Database!$B$611,0,$E$61=Database!$B$607,$E$36*((1+$E$56)^$E$54-1),$E$61=Database!$B$608,$E$36*((1+$E$55)^$E$54-1))),0)</f>
        <v>0</v>
      </c>
      <c r="BE198" s="151">
        <f>IFERROR(IF(BE163&lt;&gt;$E$54,0,_xlfn.IFS($E$61=Database!$B$609,0,$E$61=Database!$B$610,0,$E$61=Database!$B$611,0,$E$61=Database!$B$607,$E$36*((1+$E$56)^$E$54-1),$E$61=Database!$B$608,$E$36*((1+$E$55)^$E$54-1))),0)</f>
        <v>0</v>
      </c>
      <c r="BF198" s="151">
        <f>IFERROR(IF(BF163&lt;&gt;$E$54,0,_xlfn.IFS($E$61=Database!$B$609,0,$E$61=Database!$B$610,0,$E$61=Database!$B$611,0,$E$61=Database!$B$607,$E$36*((1+$E$56)^$E$54-1),$E$61=Database!$B$608,$E$36*((1+$E$55)^$E$54-1))),0)</f>
        <v>0</v>
      </c>
      <c r="BG198" s="151">
        <f>IFERROR(IF(BG163&lt;&gt;$E$54,0,_xlfn.IFS($E$61=Database!$B$609,0,$E$61=Database!$B$610,0,$E$61=Database!$B$611,0,$E$61=Database!$B$607,$E$36*((1+$E$56)^$E$54-1),$E$61=Database!$B$608,$E$36*((1+$E$55)^$E$54-1))),0)</f>
        <v>0</v>
      </c>
      <c r="BH198" s="151">
        <f>IFERROR(IF(BH163&lt;&gt;$E$54,0,_xlfn.IFS($E$61=Database!$B$609,0,$E$61=Database!$B$610,0,$E$61=Database!$B$611,0,$E$61=Database!$B$607,$E$36*((1+$E$56)^$E$54-1),$E$61=Database!$B$608,$E$36*((1+$E$55)^$E$54-1))),0)</f>
        <v>0</v>
      </c>
      <c r="BI198" s="151">
        <f>IFERROR(IF(BI163&lt;&gt;$E$54,0,_xlfn.IFS($E$61=Database!$B$609,0,$E$61=Database!$B$610,0,$E$61=Database!$B$611,0,$E$61=Database!$B$607,$E$36*((1+$E$56)^$E$54-1),$E$61=Database!$B$608,$E$36*((1+$E$55)^$E$54-1))),0)</f>
        <v>0</v>
      </c>
      <c r="BJ198" s="151">
        <f>IFERROR(IF(BJ163&lt;&gt;$E$54,0,_xlfn.IFS($E$61=Database!$B$609,0,$E$61=Database!$B$610,0,$E$61=Database!$B$611,0,$E$61=Database!$B$607,$E$36*((1+$E$56)^$E$54-1),$E$61=Database!$B$608,$E$36*((1+$E$55)^$E$54-1))),0)</f>
        <v>0</v>
      </c>
      <c r="BK198" s="151">
        <f>IFERROR(IF(BK163&lt;&gt;$E$54,0,_xlfn.IFS($E$61=Database!$B$609,0,$E$61=Database!$B$610,0,$E$61=Database!$B$611,0,$E$61=Database!$B$607,$E$36*((1+$E$56)^$E$54-1),$E$61=Database!$B$608,$E$36*((1+$E$55)^$E$54-1))),0)</f>
        <v>0</v>
      </c>
      <c r="BL198" s="151">
        <f>IFERROR(IF(BL163&lt;&gt;$E$54,0,_xlfn.IFS($E$61=Database!$B$609,0,$E$61=Database!$B$610,0,$E$61=Database!$B$611,0,$E$61=Database!$B$607,$E$36*((1+$E$56)^$E$54-1),$E$61=Database!$B$608,$E$36*((1+$E$55)^$E$54-1))),0)</f>
        <v>0</v>
      </c>
      <c r="BM198" s="151">
        <f>IFERROR(IF(BM163&lt;&gt;$E$54,0,_xlfn.IFS($E$61=Database!$B$609,0,$E$61=Database!$B$610,0,$E$61=Database!$B$611,0,$E$61=Database!$B$607,$E$36*((1+$E$56)^$E$54-1),$E$61=Database!$B$608,$E$36*((1+$E$55)^$E$54-1))),0)</f>
        <v>0</v>
      </c>
      <c r="BN198" s="151">
        <f>IFERROR(IF(BN163&lt;&gt;$E$54,0,_xlfn.IFS($E$61=Database!$B$609,0,$E$61=Database!$B$610,0,$E$61=Database!$B$611,0,$E$61=Database!$B$607,$E$36*((1+$E$56)^$E$54-1),$E$61=Database!$B$608,$E$36*((1+$E$55)^$E$54-1))),0)</f>
        <v>0</v>
      </c>
      <c r="BO198" s="151">
        <f>IFERROR(IF(BO163&lt;&gt;$E$54,0,_xlfn.IFS($E$61=Database!$B$609,0,$E$61=Database!$B$610,0,$E$61=Database!$B$611,0,$E$61=Database!$B$607,$E$36*((1+$E$56)^$E$54-1),$E$61=Database!$B$608,$E$36*((1+$E$55)^$E$54-1))),0)</f>
        <v>0</v>
      </c>
      <c r="BP198" s="151">
        <f>IFERROR(IF(BP163&lt;&gt;$E$54,0,_xlfn.IFS($E$61=Database!$B$609,0,$E$61=Database!$B$610,0,$E$61=Database!$B$611,0,$E$61=Database!$B$607,$E$36*((1+$E$56)^$E$54-1),$E$61=Database!$B$608,$E$36*((1+$E$55)^$E$54-1))),0)</f>
        <v>0</v>
      </c>
      <c r="BQ198" s="151">
        <f>IFERROR(IF(BQ163&lt;&gt;$E$54,0,_xlfn.IFS($E$61=Database!$B$609,0,$E$61=Database!$B$610,0,$E$61=Database!$B$611,0,$E$61=Database!$B$607,$E$36*((1+$E$56)^$E$54-1),$E$61=Database!$B$608,$E$36*((1+$E$55)^$E$54-1))),0)</f>
        <v>0</v>
      </c>
      <c r="BR198" s="151">
        <f>IFERROR(IF(BR163&lt;&gt;$E$54,0,_xlfn.IFS($E$61=Database!$B$609,0,$E$61=Database!$B$610,0,$E$61=Database!$B$611,0,$E$61=Database!$B$607,$E$36*((1+$E$56)^$E$54-1),$E$61=Database!$B$608,$E$36*((1+$E$55)^$E$54-1))),0)</f>
        <v>0</v>
      </c>
      <c r="BS198" s="151">
        <f>IFERROR(IF(BS163&lt;&gt;$E$54,0,_xlfn.IFS($E$61=Database!$B$609,0,$E$61=Database!$B$610,0,$E$61=Database!$B$611,0,$E$61=Database!$B$607,$E$36*((1+$E$56)^$E$54-1),$E$61=Database!$B$608,$E$36*((1+$E$55)^$E$54-1))),0)</f>
        <v>0</v>
      </c>
      <c r="BT198" s="151">
        <f>IFERROR(IF(BT163&lt;&gt;$E$54,0,_xlfn.IFS($E$61=Database!$B$609,0,$E$61=Database!$B$610,0,$E$61=Database!$B$611,0,$E$61=Database!$B$607,$E$36*((1+$E$56)^$E$54-1),$E$61=Database!$B$608,$E$36*((1+$E$55)^$E$54-1))),0)</f>
        <v>0</v>
      </c>
      <c r="BU198" s="151">
        <f>IFERROR(IF(BU163&lt;&gt;$E$54,0,_xlfn.IFS($E$61=Database!$B$609,0,$E$61=Database!$B$610,0,$E$61=Database!$B$611,0,$E$61=Database!$B$607,$E$36*((1+$E$56)^$E$54-1),$E$61=Database!$B$608,$E$36*((1+$E$55)^$E$54-1))),0)</f>
        <v>0</v>
      </c>
      <c r="BV198" s="151">
        <f>IFERROR(IF(BV163&lt;&gt;$E$54,0,_xlfn.IFS($E$61=Database!$B$609,0,$E$61=Database!$B$610,0,$E$61=Database!$B$611,0,$E$61=Database!$B$607,$E$36*((1+$E$56)^$E$54-1),$E$61=Database!$B$608,$E$36*((1+$E$55)^$E$54-1))),0)</f>
        <v>0</v>
      </c>
      <c r="BW198" s="151">
        <f>IFERROR(IF(BW163&lt;&gt;$E$54,0,_xlfn.IFS($E$61=Database!$B$609,0,$E$61=Database!$B$610,0,$E$61=Database!$B$611,0,$E$61=Database!$B$607,$E$36*((1+$E$56)^$E$54-1),$E$61=Database!$B$608,$E$36*((1+$E$55)^$E$54-1))),0)</f>
        <v>0</v>
      </c>
      <c r="BX198" s="151">
        <f>IFERROR(IF(BX163&lt;&gt;$E$54,0,_xlfn.IFS($E$61=Database!$B$609,0,$E$61=Database!$B$610,0,$E$61=Database!$B$611,0,$E$61=Database!$B$607,$E$36*((1+$E$56)^$E$54-1),$E$61=Database!$B$608,$E$36*((1+$E$55)^$E$54-1))),0)</f>
        <v>0</v>
      </c>
      <c r="BY198" s="151">
        <f>IFERROR(IF(BY163&lt;&gt;$E$54,0,_xlfn.IFS($E$61=Database!$B$609,0,$E$61=Database!$B$610,0,$E$61=Database!$B$611,0,$E$61=Database!$B$607,$E$36*((1+$E$56)^$E$54-1),$E$61=Database!$B$608,$E$36*((1+$E$55)^$E$54-1))),0)</f>
        <v>0</v>
      </c>
      <c r="BZ198" s="151">
        <f>IFERROR(IF(BZ163&lt;&gt;$E$54,0,_xlfn.IFS($E$61=Database!$B$609,0,$E$61=Database!$B$610,0,$E$61=Database!$B$611,0,$E$61=Database!$B$607,$E$36*((1+$E$56)^$E$54-1),$E$61=Database!$B$608,$E$36*((1+$E$55)^$E$54-1))),0)</f>
        <v>0</v>
      </c>
      <c r="CA198" s="151">
        <f>IFERROR(IF(CA163&lt;&gt;$E$54,0,_xlfn.IFS($E$61=Database!$B$609,0,$E$61=Database!$B$610,0,$E$61=Database!$B$611,0,$E$61=Database!$B$607,$E$36*((1+$E$56)^$E$54-1),$E$61=Database!$B$608,$E$36*((1+$E$55)^$E$54-1))),0)</f>
        <v>0</v>
      </c>
      <c r="CB198" s="151">
        <f>IFERROR(IF(CB163&lt;&gt;$E$54,0,_xlfn.IFS($E$61=Database!$B$609,0,$E$61=Database!$B$610,0,$E$61=Database!$B$611,0,$E$61=Database!$B$607,$E$36*((1+$E$56)^$E$54-1),$E$61=Database!$B$608,$E$36*((1+$E$55)^$E$54-1))),0)</f>
        <v>0</v>
      </c>
      <c r="CC198" s="151">
        <f>IFERROR(IF(CC163&lt;&gt;$E$54,0,_xlfn.IFS($E$61=Database!$B$609,0,$E$61=Database!$B$610,0,$E$61=Database!$B$611,0,$E$61=Database!$B$607,$E$36*((1+$E$56)^$E$54-1),$E$61=Database!$B$608,$E$36*((1+$E$55)^$E$54-1))),0)</f>
        <v>0</v>
      </c>
      <c r="CD198" s="151">
        <f>IFERROR(IF(CD163&lt;&gt;$E$54,0,_xlfn.IFS($E$61=Database!$B$609,0,$E$61=Database!$B$610,0,$E$61=Database!$B$611,0,$E$61=Database!$B$607,$E$36*((1+$E$56)^$E$54-1),$E$61=Database!$B$608,$E$36*((1+$E$55)^$E$54-1))),0)</f>
        <v>0</v>
      </c>
      <c r="CE198" s="151">
        <f>IFERROR(IF(CE163&lt;&gt;$E$54,0,_xlfn.IFS($E$61=Database!$B$609,0,$E$61=Database!$B$610,0,$E$61=Database!$B$611,0,$E$61=Database!$B$607,$E$36*((1+$E$56)^$E$54-1),$E$61=Database!$B$608,$E$36*((1+$E$55)^$E$54-1))),0)</f>
        <v>0</v>
      </c>
      <c r="CF198" s="151">
        <f>IFERROR(IF(CF163&lt;&gt;$E$54,0,_xlfn.IFS($E$61=Database!$B$609,0,$E$61=Database!$B$610,0,$E$61=Database!$B$611,0,$E$61=Database!$B$607,$E$36*((1+$E$56)^$E$54-1),$E$61=Database!$B$608,$E$36*((1+$E$55)^$E$54-1))),0)</f>
        <v>0</v>
      </c>
      <c r="CG198" s="151">
        <f>IFERROR(IF(CG163&lt;&gt;$E$54,0,_xlfn.IFS($E$61=Database!$B$609,0,$E$61=Database!$B$610,0,$E$61=Database!$B$611,0,$E$61=Database!$B$607,$E$36*((1+$E$56)^$E$54-1),$E$61=Database!$B$608,$E$36*((1+$E$55)^$E$54-1))),0)</f>
        <v>0</v>
      </c>
      <c r="CH198" s="151">
        <f>IFERROR(IF(CH163&lt;&gt;$E$54,0,_xlfn.IFS($E$61=Database!$B$609,0,$E$61=Database!$B$610,0,$E$61=Database!$B$611,0,$E$61=Database!$B$607,$E$36*((1+$E$56)^$E$54-1),$E$61=Database!$B$608,$E$36*((1+$E$55)^$E$54-1))),0)</f>
        <v>0</v>
      </c>
      <c r="CI198" s="151">
        <f>IFERROR(IF(CI163&lt;&gt;$E$54,0,_xlfn.IFS($E$61=Database!$B$609,0,$E$61=Database!$B$610,0,$E$61=Database!$B$611,0,$E$61=Database!$B$607,$E$36*((1+$E$56)^$E$54-1),$E$61=Database!$B$608,$E$36*((1+$E$55)^$E$54-1))),0)</f>
        <v>0</v>
      </c>
      <c r="CJ198" s="151">
        <f>IFERROR(IF(CJ163&lt;&gt;$E$54,0,_xlfn.IFS($E$61=Database!$B$609,0,$E$61=Database!$B$610,0,$E$61=Database!$B$611,0,$E$61=Database!$B$607,$E$36*((1+$E$56)^$E$54-1),$E$61=Database!$B$608,$E$36*((1+$E$55)^$E$54-1))),0)</f>
        <v>0</v>
      </c>
      <c r="CK198" s="151">
        <f>IFERROR(IF(CK163&lt;&gt;$E$54,0,_xlfn.IFS($E$61=Database!$B$609,0,$E$61=Database!$B$610,0,$E$61=Database!$B$611,0,$E$61=Database!$B$607,$E$36*((1+$E$56)^$E$54-1),$E$61=Database!$B$608,$E$36*((1+$E$55)^$E$54-1))),0)</f>
        <v>0</v>
      </c>
      <c r="CL198" s="151">
        <f>IFERROR(IF(CL163&lt;&gt;$E$54,0,_xlfn.IFS($E$61=Database!$B$609,0,$E$61=Database!$B$610,0,$E$61=Database!$B$611,0,$E$61=Database!$B$607,$E$36*((1+$E$56)^$E$54-1),$E$61=Database!$B$608,$E$36*((1+$E$55)^$E$54-1))),0)</f>
        <v>0</v>
      </c>
      <c r="CM198" s="151">
        <f>IFERROR(IF(CM163&lt;&gt;$E$54,0,_xlfn.IFS($E$61=Database!$B$609,0,$E$61=Database!$B$610,0,$E$61=Database!$B$611,0,$E$61=Database!$B$607,$E$36*((1+$E$56)^$E$54-1),$E$61=Database!$B$608,$E$36*((1+$E$55)^$E$54-1))),0)</f>
        <v>0</v>
      </c>
      <c r="CN198" s="151">
        <f>IFERROR(IF(CN163&lt;&gt;$E$54,0,_xlfn.IFS($E$61=Database!$B$609,0,$E$61=Database!$B$610,0,$E$61=Database!$B$611,0,$E$61=Database!$B$607,$E$36*((1+$E$56)^$E$54-1),$E$61=Database!$B$608,$E$36*((1+$E$55)^$E$54-1))),0)</f>
        <v>0</v>
      </c>
      <c r="CO198" s="151">
        <f>IFERROR(IF(CO163&lt;&gt;$E$54,0,_xlfn.IFS($E$61=Database!$B$609,0,$E$61=Database!$B$610,0,$E$61=Database!$B$611,0,$E$61=Database!$B$607,$E$36*((1+$E$56)^$E$54-1),$E$61=Database!$B$608,$E$36*((1+$E$55)^$E$54-1))),0)</f>
        <v>0</v>
      </c>
      <c r="CP198" s="151">
        <f>IFERROR(IF(CP163&lt;&gt;$E$54,0,_xlfn.IFS($E$61=Database!$B$609,0,$E$61=Database!$B$610,0,$E$61=Database!$B$611,0,$E$61=Database!$B$607,$E$36*((1+$E$56)^$E$54-1),$E$61=Database!$B$608,$E$36*((1+$E$55)^$E$54-1))),0)</f>
        <v>0</v>
      </c>
      <c r="CQ198" s="151">
        <f>IFERROR(IF(CQ163&lt;&gt;$E$54,0,_xlfn.IFS($E$61=Database!$B$609,0,$E$61=Database!$B$610,0,$E$61=Database!$B$611,0,$E$61=Database!$B$607,$E$36*((1+$E$56)^$E$54-1),$E$61=Database!$B$608,$E$36*((1+$E$55)^$E$54-1))),0)</f>
        <v>0</v>
      </c>
      <c r="CR198" s="151">
        <f>IFERROR(IF(CR163&lt;&gt;$E$54,0,_xlfn.IFS($E$61=Database!$B$609,0,$E$61=Database!$B$610,0,$E$61=Database!$B$611,0,$E$61=Database!$B$607,$E$36*((1+$E$56)^$E$54-1),$E$61=Database!$B$608,$E$36*((1+$E$55)^$E$54-1))),0)</f>
        <v>0</v>
      </c>
      <c r="CS198" s="151">
        <f>IFERROR(IF(CS163&lt;&gt;$E$54,0,_xlfn.IFS($E$61=Database!$B$609,0,$E$61=Database!$B$610,0,$E$61=Database!$B$611,0,$E$61=Database!$B$607,$E$36*((1+$E$56)^$E$54-1),$E$61=Database!$B$608,$E$36*((1+$E$55)^$E$54-1))),0)</f>
        <v>0</v>
      </c>
      <c r="CT198" s="151">
        <f>IFERROR(IF(CT163&lt;&gt;$E$54,0,_xlfn.IFS($E$61=Database!$B$609,0,$E$61=Database!$B$610,0,$E$61=Database!$B$611,0,$E$61=Database!$B$607,$E$36*((1+$E$56)^$E$54-1),$E$61=Database!$B$608,$E$36*((1+$E$55)^$E$54-1))),0)</f>
        <v>0</v>
      </c>
      <c r="CU198" s="151">
        <f>IFERROR(IF(CU163&lt;&gt;$E$54,0,_xlfn.IFS($E$61=Database!$B$609,0,$E$61=Database!$B$610,0,$E$61=Database!$B$611,0,$E$61=Database!$B$607,$E$36*((1+$E$56)^$E$54-1),$E$61=Database!$B$608,$E$36*((1+$E$55)^$E$54-1))),0)</f>
        <v>0</v>
      </c>
      <c r="CV198" s="151">
        <f>IFERROR(IF(CV163&lt;&gt;$E$54,0,_xlfn.IFS($E$61=Database!$B$609,0,$E$61=Database!$B$610,0,$E$61=Database!$B$611,0,$E$61=Database!$B$607,$E$36*((1+$E$56)^$E$54-1),$E$61=Database!$B$608,$E$36*((1+$E$55)^$E$54-1))),0)</f>
        <v>0</v>
      </c>
      <c r="CW198" s="151">
        <f>IFERROR(IF(CW163&lt;&gt;$E$54,0,_xlfn.IFS($E$61=Database!$B$609,0,$E$61=Database!$B$610,0,$E$61=Database!$B$611,0,$E$61=Database!$B$607,$E$36*((1+$E$56)^$E$54-1),$E$61=Database!$B$608,$E$36*((1+$E$55)^$E$54-1))),0)</f>
        <v>0</v>
      </c>
      <c r="CX198" s="151">
        <f>IFERROR(IF(CX163&lt;&gt;$E$54,0,_xlfn.IFS($E$61=Database!$B$609,0,$E$61=Database!$B$610,0,$E$61=Database!$B$611,0,$E$61=Database!$B$607,$E$36*((1+$E$56)^$E$54-1),$E$61=Database!$B$608,$E$36*((1+$E$55)^$E$54-1))),0)</f>
        <v>0</v>
      </c>
      <c r="CY198" s="151">
        <f>IFERROR(IF(CY163&lt;&gt;$E$54,0,_xlfn.IFS($E$61=Database!$B$609,0,$E$61=Database!$B$610,0,$E$61=Database!$B$611,0,$E$61=Database!$B$607,$E$36*((1+$E$56)^$E$54-1),$E$61=Database!$B$608,$E$36*((1+$E$55)^$E$54-1))),0)</f>
        <v>0</v>
      </c>
      <c r="CZ198" s="151">
        <f>IFERROR(IF(CZ163&lt;&gt;$E$54,0,_xlfn.IFS($E$61=Database!$B$609,0,$E$61=Database!$B$610,0,$E$61=Database!$B$611,0,$E$61=Database!$B$607,$E$36*((1+$E$56)^$E$54-1),$E$61=Database!$B$608,$E$36*((1+$E$55)^$E$54-1))),0)</f>
        <v>0</v>
      </c>
      <c r="DA198" s="151">
        <f>IFERROR(IF(DA163&lt;&gt;$E$54,0,_xlfn.IFS($E$61=Database!$B$609,0,$E$61=Database!$B$610,0,$E$61=Database!$B$611,0,$E$61=Database!$B$607,$E$36*((1+$E$56)^$E$54-1),$E$61=Database!$B$608,$E$36*((1+$E$55)^$E$54-1))),0)</f>
        <v>0</v>
      </c>
      <c r="DB198" s="151">
        <f>IFERROR(IF(DB163&lt;&gt;$E$54,0,_xlfn.IFS($E$61=Database!$B$609,0,$E$61=Database!$B$610,0,$E$61=Database!$B$611,0,$E$61=Database!$B$607,$E$36*((1+$E$56)^$E$54-1),$E$61=Database!$B$608,$E$36*((1+$E$55)^$E$54-1))),0)</f>
        <v>0</v>
      </c>
    </row>
    <row r="199" spans="2:106" x14ac:dyDescent="0.25">
      <c r="B199" s="149" t="s">
        <v>390</v>
      </c>
      <c r="C199" s="149"/>
      <c r="E199" s="154">
        <f>SUM(G199:DB199)</f>
        <v>387.55142197158801</v>
      </c>
      <c r="F199" s="141"/>
      <c r="G199" s="151" cm="1">
        <f t="array" ref="G199">IFERROR(
   IF(G$163&lt;&gt;$E$54,
      0,
      _xlfn.IFS(
         $E$63=Database!$B$607,
            IF($E$56=0, 0,
               SUMPRODUCT(
                  $G$168:G$168,
                  (1+$E$56)^($E$54-$G$163:G$163)-1
               )
            ),
         $E$63=Database!$B$608,
            IF($E$55=0, 0,
               SUMPRODUCT(
                  $G$168:G$168,
                  (1+$E$55)^($E$54-$G$163:G$163)-1
               )
            ),
         $E$63=Database!$B$609, 0,
         $E$63=Database!$B$610, 0,
         $E$63=Database!$B$611, 0
      )
   ),
   0
)</f>
        <v>0</v>
      </c>
      <c r="H199" s="151" cm="1">
        <f t="array" ref="H199">IFERROR(
   IF(H$163&lt;&gt;$E$54,
      0,
      _xlfn.IFS(
         $E$63=Database!$B$607,
            IF($E$56=0, 0,
               SUMPRODUCT(
                  $G$168:H$168,
                  (1+$E$56)^($E$54-$G$163:H$163)-1
               )
            ),
         $E$63=Database!$B$608,
            IF($E$55=0, 0,
               SUMPRODUCT(
                  $G$168:H$168,
                  (1+$E$55)^($E$54-$G$163:H$163)-1
               )
            ),
         $E$63=Database!$B$609, 0,
         $E$63=Database!$B$610, 0,
         $E$63=Database!$B$611, 0
      )
   ),
   0
)</f>
        <v>0</v>
      </c>
      <c r="I199" s="151" cm="1">
        <f t="array" ref="I199">IFERROR(
   IF(I$163&lt;&gt;$E$54,
      0,
      _xlfn.IFS(
         $E$63=Database!$B$607,
            IF($E$56=0, 0,
               SUMPRODUCT(
                  $G$168:I$168,
                  (1+$E$56)^($E$54-$G$163:I$163)-1
               )
            ),
         $E$63=Database!$B$608,
            IF($E$55=0, 0,
               SUMPRODUCT(
                  $G$168:I$168,
                  (1+$E$55)^($E$54-$G$163:I$163)-1
               )
            ),
         $E$63=Database!$B$609, 0,
         $E$63=Database!$B$610, 0,
         $E$63=Database!$B$611, 0
      )
   ),
   0
)</f>
        <v>0</v>
      </c>
      <c r="J199" s="151" cm="1">
        <f t="array" ref="J199">IFERROR(
   IF(J$163&lt;&gt;$E$54,
      0,
      _xlfn.IFS(
         $E$63=Database!$B$607,
            IF($E$56=0, 0,
               SUMPRODUCT(
                  $G$168:J$168,
                  (1+$E$56)^($E$54-$G$163:J$163)-1
               )
            ),
         $E$63=Database!$B$608,
            IF($E$55=0, 0,
               SUMPRODUCT(
                  $G$168:J$168,
                  (1+$E$55)^($E$54-$G$163:J$163)-1
               )
            ),
         $E$63=Database!$B$609, 0,
         $E$63=Database!$B$610, 0,
         $E$63=Database!$B$611, 0
      )
   ),
   0
)</f>
        <v>0</v>
      </c>
      <c r="K199" s="151" cm="1">
        <f t="array" ref="K199">IFERROR(
   IF(K$163&lt;&gt;$E$54,
      0,
      _xlfn.IFS(
         $E$63=Database!$B$607,
            IF($E$56=0, 0,
               SUMPRODUCT(
                  $G$168:K$168,
                  (1+$E$56)^($E$54-$G$163:K$163)-1
               )
            ),
         $E$63=Database!$B$608,
            IF($E$55=0, 0,
               SUMPRODUCT(
                  $G$168:K$168,
                  (1+$E$55)^($E$54-$G$163:K$163)-1
               )
            ),
         $E$63=Database!$B$609, 0,
         $E$63=Database!$B$610, 0,
         $E$63=Database!$B$611, 0
      )
   ),
   0
)</f>
        <v>0</v>
      </c>
      <c r="L199" s="151" cm="1">
        <f t="array" ref="L199">IFERROR(
   IF(L$163&lt;&gt;$E$54,
      0,
      _xlfn.IFS(
         $E$63=Database!$B$607,
            IF($E$56=0, 0,
               SUMPRODUCT(
                  $G$168:L$168,
                  (1+$E$56)^($E$54-$G$163:L$163)-1
               )
            ),
         $E$63=Database!$B$608,
            IF($E$55=0, 0,
               SUMPRODUCT(
                  $G$168:L$168,
                  (1+$E$55)^($E$54-$G$163:L$163)-1
               )
            ),
         $E$63=Database!$B$609, 0,
         $E$63=Database!$B$610, 0,
         $E$63=Database!$B$611, 0
      )
   ),
   0
)</f>
        <v>0</v>
      </c>
      <c r="M199" s="151" cm="1">
        <f t="array" ref="M199">IFERROR(
   IF(M$163&lt;&gt;$E$54,
      0,
      _xlfn.IFS(
         $E$63=Database!$B$607,
            IF($E$56=0, 0,
               SUMPRODUCT(
                  $G$168:M$168,
                  (1+$E$56)^($E$54-$G$163:M$163)-1
               )
            ),
         $E$63=Database!$B$608,
            IF($E$55=0, 0,
               SUMPRODUCT(
                  $G$168:M$168,
                  (1+$E$55)^($E$54-$G$163:M$163)-1
               )
            ),
         $E$63=Database!$B$609, 0,
         $E$63=Database!$B$610, 0,
         $E$63=Database!$B$611, 0
      )
   ),
   0
)</f>
        <v>0</v>
      </c>
      <c r="N199" s="151" cm="1">
        <f t="array" ref="N199">IFERROR(
   IF(N$163&lt;&gt;$E$54,
      0,
      _xlfn.IFS(
         $E$63=Database!$B$607,
            IF($E$56=0, 0,
               SUMPRODUCT(
                  $G$168:N$168,
                  (1+$E$56)^($E$54-$G$163:N$163)-1
               )
            ),
         $E$63=Database!$B$608,
            IF($E$55=0, 0,
               SUMPRODUCT(
                  $G$168:N$168,
                  (1+$E$55)^($E$54-$G$163:N$163)-1
               )
            ),
         $E$63=Database!$B$609, 0,
         $E$63=Database!$B$610, 0,
         $E$63=Database!$B$611, 0
      )
   ),
   0
)</f>
        <v>0</v>
      </c>
      <c r="O199" s="151" cm="1">
        <f t="array" ref="O199">IFERROR(
   IF(O$163&lt;&gt;$E$54,
      0,
      _xlfn.IFS(
         $E$63=Database!$B$607,
            IF($E$56=0, 0,
               SUMPRODUCT(
                  $G$168:O$168,
                  (1+$E$56)^($E$54-$G$163:O$163)-1
               )
            ),
         $E$63=Database!$B$608,
            IF($E$55=0, 0,
               SUMPRODUCT(
                  $G$168:O$168,
                  (1+$E$55)^($E$54-$G$163:O$163)-1
               )
            ),
         $E$63=Database!$B$609, 0,
         $E$63=Database!$B$610, 0,
         $E$63=Database!$B$611, 0
      )
   ),
   0
)</f>
        <v>0</v>
      </c>
      <c r="P199" s="151" cm="1">
        <f t="array" ref="P199">IFERROR(
   IF(P$163&lt;&gt;$E$54,
      0,
      _xlfn.IFS(
         $E$63=Database!$B$607,
            IF($E$56=0, 0,
               SUMPRODUCT(
                  $G$168:P$168,
                  (1+$E$56)^($E$54-$G$163:P$163)-1
               )
            ),
         $E$63=Database!$B$608,
            IF($E$55=0, 0,
               SUMPRODUCT(
                  $G$168:P$168,
                  (1+$E$55)^($E$54-$G$163:P$163)-1
               )
            ),
         $E$63=Database!$B$609, 0,
         $E$63=Database!$B$610, 0,
         $E$63=Database!$B$611, 0
      )
   ),
   0
)</f>
        <v>0</v>
      </c>
      <c r="Q199" s="151" cm="1">
        <f t="array" ref="Q199">IFERROR(
   IF(Q$163&lt;&gt;$E$54,
      0,
      _xlfn.IFS(
         $E$63=Database!$B$607,
            IF($E$56=0, 0,
               SUMPRODUCT(
                  $G$168:Q$168,
                  (1+$E$56)^($E$54-$G$163:Q$163)-1
               )
            ),
         $E$63=Database!$B$608,
            IF($E$55=0, 0,
               SUMPRODUCT(
                  $G$168:Q$168,
                  (1+$E$55)^($E$54-$G$163:Q$163)-1
               )
            ),
         $E$63=Database!$B$609, 0,
         $E$63=Database!$B$610, 0,
         $E$63=Database!$B$611, 0
      )
   ),
   0
)</f>
        <v>0</v>
      </c>
      <c r="R199" s="151" cm="1">
        <f t="array" ref="R199">IFERROR(
   IF(R$163&lt;&gt;$E$54,
      0,
      _xlfn.IFS(
         $E$63=Database!$B$607,
            IF($E$56=0, 0,
               SUMPRODUCT(
                  $G$168:R$168,
                  (1+$E$56)^($E$54-$G$163:R$163)-1
               )
            ),
         $E$63=Database!$B$608,
            IF($E$55=0, 0,
               SUMPRODUCT(
                  $G$168:R$168,
                  (1+$E$55)^($E$54-$G$163:R$163)-1
               )
            ),
         $E$63=Database!$B$609, 0,
         $E$63=Database!$B$610, 0,
         $E$63=Database!$B$611, 0
      )
   ),
   0
)</f>
        <v>0</v>
      </c>
      <c r="S199" s="151" cm="1">
        <f t="array" ref="S199">IFERROR(
   IF(S$163&lt;&gt;$E$54,
      0,
      _xlfn.IFS(
         $E$63=Database!$B$607,
            IF($E$56=0, 0,
               SUMPRODUCT(
                  $G$168:S$168,
                  (1+$E$56)^($E$54-$G$163:S$163)-1
               )
            ),
         $E$63=Database!$B$608,
            IF($E$55=0, 0,
               SUMPRODUCT(
                  $G$168:S$168,
                  (1+$E$55)^($E$54-$G$163:S$163)-1
               )
            ),
         $E$63=Database!$B$609, 0,
         $E$63=Database!$B$610, 0,
         $E$63=Database!$B$611, 0
      )
   ),
   0
)</f>
        <v>0</v>
      </c>
      <c r="T199" s="151" cm="1">
        <f t="array" ref="T199">IFERROR(
   IF(T$163&lt;&gt;$E$54,
      0,
      _xlfn.IFS(
         $E$63=Database!$B$607,
            IF($E$56=0, 0,
               SUMPRODUCT(
                  $G$168:T$168,
                  (1+$E$56)^($E$54-$G$163:T$163)-1
               )
            ),
         $E$63=Database!$B$608,
            IF($E$55=0, 0,
               SUMPRODUCT(
                  $G$168:T$168,
                  (1+$E$55)^($E$54-$G$163:T$163)-1
               )
            ),
         $E$63=Database!$B$609, 0,
         $E$63=Database!$B$610, 0,
         $E$63=Database!$B$611, 0
      )
   ),
   0
)</f>
        <v>0</v>
      </c>
      <c r="U199" s="151" cm="1">
        <f t="array" ref="U199">IFERROR(
   IF(U$163&lt;&gt;$E$54,
      0,
      _xlfn.IFS(
         $E$63=Database!$B$607,
            IF($E$56=0, 0,
               SUMPRODUCT(
                  $G$168:U$168,
                  (1+$E$56)^($E$54-$G$163:U$163)-1
               )
            ),
         $E$63=Database!$B$608,
            IF($E$55=0, 0,
               SUMPRODUCT(
                  $G$168:U$168,
                  (1+$E$55)^($E$54-$G$163:U$163)-1
               )
            ),
         $E$63=Database!$B$609, 0,
         $E$63=Database!$B$610, 0,
         $E$63=Database!$B$611, 0
      )
   ),
   0
)</f>
        <v>387.55142197158801</v>
      </c>
      <c r="V199" s="151" cm="1">
        <f t="array" ref="V199">IFERROR(
   IF(V$163&lt;&gt;$E$54,
      0,
      _xlfn.IFS(
         $E$63=Database!$B$607,
            IF($E$56=0, 0,
               SUMPRODUCT(
                  $G$168:V$168,
                  (1+$E$56)^($E$54-$G$163:V$163)-1
               )
            ),
         $E$63=Database!$B$608,
            IF($E$55=0, 0,
               SUMPRODUCT(
                  $G$168:V$168,
                  (1+$E$55)^($E$54-$G$163:V$163)-1
               )
            ),
         $E$63=Database!$B$609, 0,
         $E$63=Database!$B$610, 0,
         $E$63=Database!$B$611, 0
      )
   ),
   0
)</f>
        <v>0</v>
      </c>
      <c r="W199" s="151" cm="1">
        <f t="array" ref="W199">IFERROR(
   IF(W$163&lt;&gt;$E$54,
      0,
      _xlfn.IFS(
         $E$63=Database!$B$607,
            IF($E$56=0, 0,
               SUMPRODUCT(
                  $G$168:W$168,
                  (1+$E$56)^($E$54-$G$163:W$163)-1
               )
            ),
         $E$63=Database!$B$608,
            IF($E$55=0, 0,
               SUMPRODUCT(
                  $G$168:W$168,
                  (1+$E$55)^($E$54-$G$163:W$163)-1
               )
            ),
         $E$63=Database!$B$609, 0,
         $E$63=Database!$B$610, 0,
         $E$63=Database!$B$611, 0
      )
   ),
   0
)</f>
        <v>0</v>
      </c>
      <c r="X199" s="151" cm="1">
        <f t="array" ref="X199">IFERROR(
   IF(X$163&lt;&gt;$E$54,
      0,
      _xlfn.IFS(
         $E$63=Database!$B$607,
            IF($E$56=0, 0,
               SUMPRODUCT(
                  $G$168:X$168,
                  (1+$E$56)^($E$54-$G$163:X$163)-1
               )
            ),
         $E$63=Database!$B$608,
            IF($E$55=0, 0,
               SUMPRODUCT(
                  $G$168:X$168,
                  (1+$E$55)^($E$54-$G$163:X$163)-1
               )
            ),
         $E$63=Database!$B$609, 0,
         $E$63=Database!$B$610, 0,
         $E$63=Database!$B$611, 0
      )
   ),
   0
)</f>
        <v>0</v>
      </c>
      <c r="Y199" s="151" cm="1">
        <f t="array" ref="Y199">IFERROR(
   IF(Y$163&lt;&gt;$E$54,
      0,
      _xlfn.IFS(
         $E$63=Database!$B$607,
            IF($E$56=0, 0,
               SUMPRODUCT(
                  $G$168:Y$168,
                  (1+$E$56)^($E$54-$G$163:Y$163)-1
               )
            ),
         $E$63=Database!$B$608,
            IF($E$55=0, 0,
               SUMPRODUCT(
                  $G$168:Y$168,
                  (1+$E$55)^($E$54-$G$163:Y$163)-1
               )
            ),
         $E$63=Database!$B$609, 0,
         $E$63=Database!$B$610, 0,
         $E$63=Database!$B$611, 0
      )
   ),
   0
)</f>
        <v>0</v>
      </c>
      <c r="Z199" s="151" cm="1">
        <f t="array" ref="Z199">IFERROR(
   IF(Z$163&lt;&gt;$E$54,
      0,
      _xlfn.IFS(
         $E$63=Database!$B$607,
            IF($E$56=0, 0,
               SUMPRODUCT(
                  $G$168:Z$168,
                  (1+$E$56)^($E$54-$G$163:Z$163)-1
               )
            ),
         $E$63=Database!$B$608,
            IF($E$55=0, 0,
               SUMPRODUCT(
                  $G$168:Z$168,
                  (1+$E$55)^($E$54-$G$163:Z$163)-1
               )
            ),
         $E$63=Database!$B$609, 0,
         $E$63=Database!$B$610, 0,
         $E$63=Database!$B$611, 0
      )
   ),
   0
)</f>
        <v>0</v>
      </c>
      <c r="AA199" s="151" cm="1">
        <f t="array" ref="AA199">IFERROR(
   IF(AA$163&lt;&gt;$E$54,
      0,
      _xlfn.IFS(
         $E$63=Database!$B$607,
            IF($E$56=0, 0,
               SUMPRODUCT(
                  $G$168:AA$168,
                  (1+$E$56)^($E$54-$G$163:AA$163)-1
               )
            ),
         $E$63=Database!$B$608,
            IF($E$55=0, 0,
               SUMPRODUCT(
                  $G$168:AA$168,
                  (1+$E$55)^($E$54-$G$163:AA$163)-1
               )
            ),
         $E$63=Database!$B$609, 0,
         $E$63=Database!$B$610, 0,
         $E$63=Database!$B$611, 0
      )
   ),
   0
)</f>
        <v>0</v>
      </c>
      <c r="AB199" s="151" cm="1">
        <f t="array" ref="AB199">IFERROR(
   IF(AB$163&lt;&gt;$E$54,
      0,
      _xlfn.IFS(
         $E$63=Database!$B$607,
            IF($E$56=0, 0,
               SUMPRODUCT(
                  $G$168:AB$168,
                  (1+$E$56)^($E$54-$G$163:AB$163)-1
               )
            ),
         $E$63=Database!$B$608,
            IF($E$55=0, 0,
               SUMPRODUCT(
                  $G$168:AB$168,
                  (1+$E$55)^($E$54-$G$163:AB$163)-1
               )
            ),
         $E$63=Database!$B$609, 0,
         $E$63=Database!$B$610, 0,
         $E$63=Database!$B$611, 0
      )
   ),
   0
)</f>
        <v>0</v>
      </c>
      <c r="AC199" s="151" cm="1">
        <f t="array" ref="AC199">IFERROR(
   IF(AC$163&lt;&gt;$E$54,
      0,
      _xlfn.IFS(
         $E$63=Database!$B$607,
            IF($E$56=0, 0,
               SUMPRODUCT(
                  $G$168:AC$168,
                  (1+$E$56)^($E$54-$G$163:AC$163)-1
               )
            ),
         $E$63=Database!$B$608,
            IF($E$55=0, 0,
               SUMPRODUCT(
                  $G$168:AC$168,
                  (1+$E$55)^($E$54-$G$163:AC$163)-1
               )
            ),
         $E$63=Database!$B$609, 0,
         $E$63=Database!$B$610, 0,
         $E$63=Database!$B$611, 0
      )
   ),
   0
)</f>
        <v>0</v>
      </c>
      <c r="AD199" s="151" cm="1">
        <f t="array" ref="AD199">IFERROR(
   IF(AD$163&lt;&gt;$E$54,
      0,
      _xlfn.IFS(
         $E$63=Database!$B$607,
            IF($E$56=0, 0,
               SUMPRODUCT(
                  $G$168:AD$168,
                  (1+$E$56)^($E$54-$G$163:AD$163)-1
               )
            ),
         $E$63=Database!$B$608,
            IF($E$55=0, 0,
               SUMPRODUCT(
                  $G$168:AD$168,
                  (1+$E$55)^($E$54-$G$163:AD$163)-1
               )
            ),
         $E$63=Database!$B$609, 0,
         $E$63=Database!$B$610, 0,
         $E$63=Database!$B$611, 0
      )
   ),
   0
)</f>
        <v>0</v>
      </c>
      <c r="AE199" s="151" cm="1">
        <f t="array" ref="AE199">IFERROR(
   IF(AE$163&lt;&gt;$E$54,
      0,
      _xlfn.IFS(
         $E$63=Database!$B$607,
            IF($E$56=0, 0,
               SUMPRODUCT(
                  $G$168:AE$168,
                  (1+$E$56)^($E$54-$G$163:AE$163)-1
               )
            ),
         $E$63=Database!$B$608,
            IF($E$55=0, 0,
               SUMPRODUCT(
                  $G$168:AE$168,
                  (1+$E$55)^($E$54-$G$163:AE$163)-1
               )
            ),
         $E$63=Database!$B$609, 0,
         $E$63=Database!$B$610, 0,
         $E$63=Database!$B$611, 0
      )
   ),
   0
)</f>
        <v>0</v>
      </c>
      <c r="AF199" s="151" cm="1">
        <f t="array" ref="AF199">IFERROR(
   IF(AF$163&lt;&gt;$E$54,
      0,
      _xlfn.IFS(
         $E$63=Database!$B$607,
            IF($E$56=0, 0,
               SUMPRODUCT(
                  $G$168:AF$168,
                  (1+$E$56)^($E$54-$G$163:AF$163)-1
               )
            ),
         $E$63=Database!$B$608,
            IF($E$55=0, 0,
               SUMPRODUCT(
                  $G$168:AF$168,
                  (1+$E$55)^($E$54-$G$163:AF$163)-1
               )
            ),
         $E$63=Database!$B$609, 0,
         $E$63=Database!$B$610, 0,
         $E$63=Database!$B$611, 0
      )
   ),
   0
)</f>
        <v>0</v>
      </c>
      <c r="AG199" s="151" cm="1">
        <f t="array" ref="AG199">IFERROR(
   IF(AG$163&lt;&gt;$E$54,
      0,
      _xlfn.IFS(
         $E$63=Database!$B$607,
            IF($E$56=0, 0,
               SUMPRODUCT(
                  $G$168:AG$168,
                  (1+$E$56)^($E$54-$G$163:AG$163)-1
               )
            ),
         $E$63=Database!$B$608,
            IF($E$55=0, 0,
               SUMPRODUCT(
                  $G$168:AG$168,
                  (1+$E$55)^($E$54-$G$163:AG$163)-1
               )
            ),
         $E$63=Database!$B$609, 0,
         $E$63=Database!$B$610, 0,
         $E$63=Database!$B$611, 0
      )
   ),
   0
)</f>
        <v>0</v>
      </c>
      <c r="AH199" s="151" cm="1">
        <f t="array" ref="AH199">IFERROR(
   IF(AH$163&lt;&gt;$E$54,
      0,
      _xlfn.IFS(
         $E$63=Database!$B$607,
            IF($E$56=0, 0,
               SUMPRODUCT(
                  $G$168:AH$168,
                  (1+$E$56)^($E$54-$G$163:AH$163)-1
               )
            ),
         $E$63=Database!$B$608,
            IF($E$55=0, 0,
               SUMPRODUCT(
                  $G$168:AH$168,
                  (1+$E$55)^($E$54-$G$163:AH$163)-1
               )
            ),
         $E$63=Database!$B$609, 0,
         $E$63=Database!$B$610, 0,
         $E$63=Database!$B$611, 0
      )
   ),
   0
)</f>
        <v>0</v>
      </c>
      <c r="AI199" s="151" cm="1">
        <f t="array" ref="AI199">IFERROR(
   IF(AI$163&lt;&gt;$E$54,
      0,
      _xlfn.IFS(
         $E$63=Database!$B$607,
            IF($E$56=0, 0,
               SUMPRODUCT(
                  $G$168:AI$168,
                  (1+$E$56)^($E$54-$G$163:AI$163)-1
               )
            ),
         $E$63=Database!$B$608,
            IF($E$55=0, 0,
               SUMPRODUCT(
                  $G$168:AI$168,
                  (1+$E$55)^($E$54-$G$163:AI$163)-1
               )
            ),
         $E$63=Database!$B$609, 0,
         $E$63=Database!$B$610, 0,
         $E$63=Database!$B$611, 0
      )
   ),
   0
)</f>
        <v>0</v>
      </c>
      <c r="AJ199" s="151" cm="1">
        <f t="array" ref="AJ199">IFERROR(
   IF(AJ$163&lt;&gt;$E$54,
      0,
      _xlfn.IFS(
         $E$63=Database!$B$607,
            IF($E$56=0, 0,
               SUMPRODUCT(
                  $G$168:AJ$168,
                  (1+$E$56)^($E$54-$G$163:AJ$163)-1
               )
            ),
         $E$63=Database!$B$608,
            IF($E$55=0, 0,
               SUMPRODUCT(
                  $G$168:AJ$168,
                  (1+$E$55)^($E$54-$G$163:AJ$163)-1
               )
            ),
         $E$63=Database!$B$609, 0,
         $E$63=Database!$B$610, 0,
         $E$63=Database!$B$611, 0
      )
   ),
   0
)</f>
        <v>0</v>
      </c>
      <c r="AK199" s="151" cm="1">
        <f t="array" ref="AK199">IFERROR(
   IF(AK$163&lt;&gt;$E$54,
      0,
      _xlfn.IFS(
         $E$63=Database!$B$607,
            IF($E$56=0, 0,
               SUMPRODUCT(
                  $G$168:AK$168,
                  (1+$E$56)^($E$54-$G$163:AK$163)-1
               )
            ),
         $E$63=Database!$B$608,
            IF($E$55=0, 0,
               SUMPRODUCT(
                  $G$168:AK$168,
                  (1+$E$55)^($E$54-$G$163:AK$163)-1
               )
            ),
         $E$63=Database!$B$609, 0,
         $E$63=Database!$B$610, 0,
         $E$63=Database!$B$611, 0
      )
   ),
   0
)</f>
        <v>0</v>
      </c>
      <c r="AL199" s="151" cm="1">
        <f t="array" ref="AL199">IFERROR(
   IF(AL$163&lt;&gt;$E$54,
      0,
      _xlfn.IFS(
         $E$63=Database!$B$607,
            IF($E$56=0, 0,
               SUMPRODUCT(
                  $G$168:AL$168,
                  (1+$E$56)^($E$54-$G$163:AL$163)-1
               )
            ),
         $E$63=Database!$B$608,
            IF($E$55=0, 0,
               SUMPRODUCT(
                  $G$168:AL$168,
                  (1+$E$55)^($E$54-$G$163:AL$163)-1
               )
            ),
         $E$63=Database!$B$609, 0,
         $E$63=Database!$B$610, 0,
         $E$63=Database!$B$611, 0
      )
   ),
   0
)</f>
        <v>0</v>
      </c>
      <c r="AM199" s="151" cm="1">
        <f t="array" ref="AM199">IFERROR(
   IF(AM$163&lt;&gt;$E$54,
      0,
      _xlfn.IFS(
         $E$63=Database!$B$607,
            IF($E$56=0, 0,
               SUMPRODUCT(
                  $G$168:AM$168,
                  (1+$E$56)^($E$54-$G$163:AM$163)-1
               )
            ),
         $E$63=Database!$B$608,
            IF($E$55=0, 0,
               SUMPRODUCT(
                  $G$168:AM$168,
                  (1+$E$55)^($E$54-$G$163:AM$163)-1
               )
            ),
         $E$63=Database!$B$609, 0,
         $E$63=Database!$B$610, 0,
         $E$63=Database!$B$611, 0
      )
   ),
   0
)</f>
        <v>0</v>
      </c>
      <c r="AN199" s="151" cm="1">
        <f t="array" ref="AN199">IFERROR(
   IF(AN$163&lt;&gt;$E$54,
      0,
      _xlfn.IFS(
         $E$63=Database!$B$607,
            IF($E$56=0, 0,
               SUMPRODUCT(
                  $G$168:AN$168,
                  (1+$E$56)^($E$54-$G$163:AN$163)-1
               )
            ),
         $E$63=Database!$B$608,
            IF($E$55=0, 0,
               SUMPRODUCT(
                  $G$168:AN$168,
                  (1+$E$55)^($E$54-$G$163:AN$163)-1
               )
            ),
         $E$63=Database!$B$609, 0,
         $E$63=Database!$B$610, 0,
         $E$63=Database!$B$611, 0
      )
   ),
   0
)</f>
        <v>0</v>
      </c>
      <c r="AO199" s="151" cm="1">
        <f t="array" ref="AO199">IFERROR(
   IF(AO$163&lt;&gt;$E$54,
      0,
      _xlfn.IFS(
         $E$63=Database!$B$607,
            IF($E$56=0, 0,
               SUMPRODUCT(
                  $G$168:AO$168,
                  (1+$E$56)^($E$54-$G$163:AO$163)-1
               )
            ),
         $E$63=Database!$B$608,
            IF($E$55=0, 0,
               SUMPRODUCT(
                  $G$168:AO$168,
                  (1+$E$55)^($E$54-$G$163:AO$163)-1
               )
            ),
         $E$63=Database!$B$609, 0,
         $E$63=Database!$B$610, 0,
         $E$63=Database!$B$611, 0
      )
   ),
   0
)</f>
        <v>0</v>
      </c>
      <c r="AP199" s="151" cm="1">
        <f t="array" ref="AP199">IFERROR(
   IF(AP$163&lt;&gt;$E$54,
      0,
      _xlfn.IFS(
         $E$63=Database!$B$607,
            IF($E$56=0, 0,
               SUMPRODUCT(
                  $G$168:AP$168,
                  (1+$E$56)^($E$54-$G$163:AP$163)-1
               )
            ),
         $E$63=Database!$B$608,
            IF($E$55=0, 0,
               SUMPRODUCT(
                  $G$168:AP$168,
                  (1+$E$55)^($E$54-$G$163:AP$163)-1
               )
            ),
         $E$63=Database!$B$609, 0,
         $E$63=Database!$B$610, 0,
         $E$63=Database!$B$611, 0
      )
   ),
   0
)</f>
        <v>0</v>
      </c>
      <c r="AQ199" s="151" cm="1">
        <f t="array" ref="AQ199">IFERROR(
   IF(AQ$163&lt;&gt;$E$54,
      0,
      _xlfn.IFS(
         $E$63=Database!$B$607,
            IF($E$56=0, 0,
               SUMPRODUCT(
                  $G$168:AQ$168,
                  (1+$E$56)^($E$54-$G$163:AQ$163)-1
               )
            ),
         $E$63=Database!$B$608,
            IF($E$55=0, 0,
               SUMPRODUCT(
                  $G$168:AQ$168,
                  (1+$E$55)^($E$54-$G$163:AQ$163)-1
               )
            ),
         $E$63=Database!$B$609, 0,
         $E$63=Database!$B$610, 0,
         $E$63=Database!$B$611, 0
      )
   ),
   0
)</f>
        <v>0</v>
      </c>
      <c r="AR199" s="151" cm="1">
        <f t="array" ref="AR199">IFERROR(
   IF(AR$163&lt;&gt;$E$54,
      0,
      _xlfn.IFS(
         $E$63=Database!$B$607,
            IF($E$56=0, 0,
               SUMPRODUCT(
                  $G$168:AR$168,
                  (1+$E$56)^($E$54-$G$163:AR$163)-1
               )
            ),
         $E$63=Database!$B$608,
            IF($E$55=0, 0,
               SUMPRODUCT(
                  $G$168:AR$168,
                  (1+$E$55)^($E$54-$G$163:AR$163)-1
               )
            ),
         $E$63=Database!$B$609, 0,
         $E$63=Database!$B$610, 0,
         $E$63=Database!$B$611, 0
      )
   ),
   0
)</f>
        <v>0</v>
      </c>
      <c r="AS199" s="151" cm="1">
        <f t="array" ref="AS199">IFERROR(
   IF(AS$163&lt;&gt;$E$54,
      0,
      _xlfn.IFS(
         $E$63=Database!$B$607,
            IF($E$56=0, 0,
               SUMPRODUCT(
                  $G$168:AS$168,
                  (1+$E$56)^($E$54-$G$163:AS$163)-1
               )
            ),
         $E$63=Database!$B$608,
            IF($E$55=0, 0,
               SUMPRODUCT(
                  $G$168:AS$168,
                  (1+$E$55)^($E$54-$G$163:AS$163)-1
               )
            ),
         $E$63=Database!$B$609, 0,
         $E$63=Database!$B$610, 0,
         $E$63=Database!$B$611, 0
      )
   ),
   0
)</f>
        <v>0</v>
      </c>
      <c r="AT199" s="151" cm="1">
        <f t="array" ref="AT199">IFERROR(
   IF(AT$163&lt;&gt;$E$54,
      0,
      _xlfn.IFS(
         $E$63=Database!$B$607,
            IF($E$56=0, 0,
               SUMPRODUCT(
                  $G$168:AT$168,
                  (1+$E$56)^($E$54-$G$163:AT$163)-1
               )
            ),
         $E$63=Database!$B$608,
            IF($E$55=0, 0,
               SUMPRODUCT(
                  $G$168:AT$168,
                  (1+$E$55)^($E$54-$G$163:AT$163)-1
               )
            ),
         $E$63=Database!$B$609, 0,
         $E$63=Database!$B$610, 0,
         $E$63=Database!$B$611, 0
      )
   ),
   0
)</f>
        <v>0</v>
      </c>
      <c r="AU199" s="151" cm="1">
        <f t="array" ref="AU199">IFERROR(
   IF(AU$163&lt;&gt;$E$54,
      0,
      _xlfn.IFS(
         $E$63=Database!$B$607,
            IF($E$56=0, 0,
               SUMPRODUCT(
                  $G$168:AU$168,
                  (1+$E$56)^($E$54-$G$163:AU$163)-1
               )
            ),
         $E$63=Database!$B$608,
            IF($E$55=0, 0,
               SUMPRODUCT(
                  $G$168:AU$168,
                  (1+$E$55)^($E$54-$G$163:AU$163)-1
               )
            ),
         $E$63=Database!$B$609, 0,
         $E$63=Database!$B$610, 0,
         $E$63=Database!$B$611, 0
      )
   ),
   0
)</f>
        <v>0</v>
      </c>
      <c r="AV199" s="151" cm="1">
        <f t="array" ref="AV199">IFERROR(
   IF(AV$163&lt;&gt;$E$54,
      0,
      _xlfn.IFS(
         $E$63=Database!$B$607,
            IF($E$56=0, 0,
               SUMPRODUCT(
                  $G$168:AV$168,
                  (1+$E$56)^($E$54-$G$163:AV$163)-1
               )
            ),
         $E$63=Database!$B$608,
            IF($E$55=0, 0,
               SUMPRODUCT(
                  $G$168:AV$168,
                  (1+$E$55)^($E$54-$G$163:AV$163)-1
               )
            ),
         $E$63=Database!$B$609, 0,
         $E$63=Database!$B$610, 0,
         $E$63=Database!$B$611, 0
      )
   ),
   0
)</f>
        <v>0</v>
      </c>
      <c r="AW199" s="151" cm="1">
        <f t="array" ref="AW199">IFERROR(
   IF(AW$163&lt;&gt;$E$54,
      0,
      _xlfn.IFS(
         $E$63=Database!$B$607,
            IF($E$56=0, 0,
               SUMPRODUCT(
                  $G$168:AW$168,
                  (1+$E$56)^($E$54-$G$163:AW$163)-1
               )
            ),
         $E$63=Database!$B$608,
            IF($E$55=0, 0,
               SUMPRODUCT(
                  $G$168:AW$168,
                  (1+$E$55)^($E$54-$G$163:AW$163)-1
               )
            ),
         $E$63=Database!$B$609, 0,
         $E$63=Database!$B$610, 0,
         $E$63=Database!$B$611, 0
      )
   ),
   0
)</f>
        <v>0</v>
      </c>
      <c r="AX199" s="151" cm="1">
        <f t="array" ref="AX199">IFERROR(
   IF(AX$163&lt;&gt;$E$54,
      0,
      _xlfn.IFS(
         $E$63=Database!$B$607,
            IF($E$56=0, 0,
               SUMPRODUCT(
                  $G$168:AX$168,
                  (1+$E$56)^($E$54-$G$163:AX$163)-1
               )
            ),
         $E$63=Database!$B$608,
            IF($E$55=0, 0,
               SUMPRODUCT(
                  $G$168:AX$168,
                  (1+$E$55)^($E$54-$G$163:AX$163)-1
               )
            ),
         $E$63=Database!$B$609, 0,
         $E$63=Database!$B$610, 0,
         $E$63=Database!$B$611, 0
      )
   ),
   0
)</f>
        <v>0</v>
      </c>
      <c r="AY199" s="151" cm="1">
        <f t="array" ref="AY199">IFERROR(
   IF(AY$163&lt;&gt;$E$54,
      0,
      _xlfn.IFS(
         $E$63=Database!$B$607,
            IF($E$56=0, 0,
               SUMPRODUCT(
                  $G$168:AY$168,
                  (1+$E$56)^($E$54-$G$163:AY$163)-1
               )
            ),
         $E$63=Database!$B$608,
            IF($E$55=0, 0,
               SUMPRODUCT(
                  $G$168:AY$168,
                  (1+$E$55)^($E$54-$G$163:AY$163)-1
               )
            ),
         $E$63=Database!$B$609, 0,
         $E$63=Database!$B$610, 0,
         $E$63=Database!$B$611, 0
      )
   ),
   0
)</f>
        <v>0</v>
      </c>
      <c r="AZ199" s="151" cm="1">
        <f t="array" ref="AZ199">IFERROR(
   IF(AZ$163&lt;&gt;$E$54,
      0,
      _xlfn.IFS(
         $E$63=Database!$B$607,
            IF($E$56=0, 0,
               SUMPRODUCT(
                  $G$168:AZ$168,
                  (1+$E$56)^($E$54-$G$163:AZ$163)-1
               )
            ),
         $E$63=Database!$B$608,
            IF($E$55=0, 0,
               SUMPRODUCT(
                  $G$168:AZ$168,
                  (1+$E$55)^($E$54-$G$163:AZ$163)-1
               )
            ),
         $E$63=Database!$B$609, 0,
         $E$63=Database!$B$610, 0,
         $E$63=Database!$B$611, 0
      )
   ),
   0
)</f>
        <v>0</v>
      </c>
      <c r="BA199" s="151" cm="1">
        <f t="array" ref="BA199">IFERROR(
   IF(BA$163&lt;&gt;$E$54,
      0,
      _xlfn.IFS(
         $E$63=Database!$B$607,
            IF($E$56=0, 0,
               SUMPRODUCT(
                  $G$168:BA$168,
                  (1+$E$56)^($E$54-$G$163:BA$163)-1
               )
            ),
         $E$63=Database!$B$608,
            IF($E$55=0, 0,
               SUMPRODUCT(
                  $G$168:BA$168,
                  (1+$E$55)^($E$54-$G$163:BA$163)-1
               )
            ),
         $E$63=Database!$B$609, 0,
         $E$63=Database!$B$610, 0,
         $E$63=Database!$B$611, 0
      )
   ),
   0
)</f>
        <v>0</v>
      </c>
      <c r="BB199" s="151" cm="1">
        <f t="array" ref="BB199">IFERROR(
   IF(BB$163&lt;&gt;$E$54,
      0,
      _xlfn.IFS(
         $E$63=Database!$B$607,
            IF($E$56=0, 0,
               SUMPRODUCT(
                  $G$168:BB$168,
                  (1+$E$56)^($E$54-$G$163:BB$163)-1
               )
            ),
         $E$63=Database!$B$608,
            IF($E$55=0, 0,
               SUMPRODUCT(
                  $G$168:BB$168,
                  (1+$E$55)^($E$54-$G$163:BB$163)-1
               )
            ),
         $E$63=Database!$B$609, 0,
         $E$63=Database!$B$610, 0,
         $E$63=Database!$B$611, 0
      )
   ),
   0
)</f>
        <v>0</v>
      </c>
      <c r="BC199" s="151" cm="1">
        <f t="array" ref="BC199">IFERROR(
   IF(BC$163&lt;&gt;$E$54,
      0,
      _xlfn.IFS(
         $E$63=Database!$B$607,
            IF($E$56=0, 0,
               SUMPRODUCT(
                  $G$168:BC$168,
                  (1+$E$56)^($E$54-$G$163:BC$163)-1
               )
            ),
         $E$63=Database!$B$608,
            IF($E$55=0, 0,
               SUMPRODUCT(
                  $G$168:BC$168,
                  (1+$E$55)^($E$54-$G$163:BC$163)-1
               )
            ),
         $E$63=Database!$B$609, 0,
         $E$63=Database!$B$610, 0,
         $E$63=Database!$B$611, 0
      )
   ),
   0
)</f>
        <v>0</v>
      </c>
      <c r="BD199" s="151" cm="1">
        <f t="array" ref="BD199">IFERROR(
   IF(BD$163&lt;&gt;$E$54,
      0,
      _xlfn.IFS(
         $E$63=Database!$B$607,
            IF($E$56=0, 0,
               SUMPRODUCT(
                  $G$168:BD$168,
                  (1+$E$56)^($E$54-$G$163:BD$163)-1
               )
            ),
         $E$63=Database!$B$608,
            IF($E$55=0, 0,
               SUMPRODUCT(
                  $G$168:BD$168,
                  (1+$E$55)^($E$54-$G$163:BD$163)-1
               )
            ),
         $E$63=Database!$B$609, 0,
         $E$63=Database!$B$610, 0,
         $E$63=Database!$B$611, 0
      )
   ),
   0
)</f>
        <v>0</v>
      </c>
      <c r="BE199" s="151" cm="1">
        <f t="array" ref="BE199">IFERROR(
   IF(BE$163&lt;&gt;$E$54,
      0,
      _xlfn.IFS(
         $E$63=Database!$B$607,
            IF($E$56=0, 0,
               SUMPRODUCT(
                  $G$168:BE$168,
                  (1+$E$56)^($E$54-$G$163:BE$163)-1
               )
            ),
         $E$63=Database!$B$608,
            IF($E$55=0, 0,
               SUMPRODUCT(
                  $G$168:BE$168,
                  (1+$E$55)^($E$54-$G$163:BE$163)-1
               )
            ),
         $E$63=Database!$B$609, 0,
         $E$63=Database!$B$610, 0,
         $E$63=Database!$B$611, 0
      )
   ),
   0
)</f>
        <v>0</v>
      </c>
      <c r="BF199" s="151" cm="1">
        <f t="array" ref="BF199">IFERROR(
   IF(BF$163&lt;&gt;$E$54,
      0,
      _xlfn.IFS(
         $E$63=Database!$B$607,
            IF($E$56=0, 0,
               SUMPRODUCT(
                  $G$168:BF$168,
                  (1+$E$56)^($E$54-$G$163:BF$163)-1
               )
            ),
         $E$63=Database!$B$608,
            IF($E$55=0, 0,
               SUMPRODUCT(
                  $G$168:BF$168,
                  (1+$E$55)^($E$54-$G$163:BF$163)-1
               )
            ),
         $E$63=Database!$B$609, 0,
         $E$63=Database!$B$610, 0,
         $E$63=Database!$B$611, 0
      )
   ),
   0
)</f>
        <v>0</v>
      </c>
      <c r="BG199" s="151" cm="1">
        <f t="array" ref="BG199">IFERROR(
   IF(BG$163&lt;&gt;$E$54,
      0,
      _xlfn.IFS(
         $E$63=Database!$B$607,
            IF($E$56=0, 0,
               SUMPRODUCT(
                  $G$168:BG$168,
                  (1+$E$56)^($E$54-$G$163:BG$163)-1
               )
            ),
         $E$63=Database!$B$608,
            IF($E$55=0, 0,
               SUMPRODUCT(
                  $G$168:BG$168,
                  (1+$E$55)^($E$54-$G$163:BG$163)-1
               )
            ),
         $E$63=Database!$B$609, 0,
         $E$63=Database!$B$610, 0,
         $E$63=Database!$B$611, 0
      )
   ),
   0
)</f>
        <v>0</v>
      </c>
      <c r="BH199" s="151" cm="1">
        <f t="array" ref="BH199">IFERROR(
   IF(BH$163&lt;&gt;$E$54,
      0,
      _xlfn.IFS(
         $E$63=Database!$B$607,
            IF($E$56=0, 0,
               SUMPRODUCT(
                  $G$168:BH$168,
                  (1+$E$56)^($E$54-$G$163:BH$163)-1
               )
            ),
         $E$63=Database!$B$608,
            IF($E$55=0, 0,
               SUMPRODUCT(
                  $G$168:BH$168,
                  (1+$E$55)^($E$54-$G$163:BH$163)-1
               )
            ),
         $E$63=Database!$B$609, 0,
         $E$63=Database!$B$610, 0,
         $E$63=Database!$B$611, 0
      )
   ),
   0
)</f>
        <v>0</v>
      </c>
      <c r="BI199" s="151" cm="1">
        <f t="array" ref="BI199">IFERROR(
   IF(BI$163&lt;&gt;$E$54,
      0,
      _xlfn.IFS(
         $E$63=Database!$B$607,
            IF($E$56=0, 0,
               SUMPRODUCT(
                  $G$168:BI$168,
                  (1+$E$56)^($E$54-$G$163:BI$163)-1
               )
            ),
         $E$63=Database!$B$608,
            IF($E$55=0, 0,
               SUMPRODUCT(
                  $G$168:BI$168,
                  (1+$E$55)^($E$54-$G$163:BI$163)-1
               )
            ),
         $E$63=Database!$B$609, 0,
         $E$63=Database!$B$610, 0,
         $E$63=Database!$B$611, 0
      )
   ),
   0
)</f>
        <v>0</v>
      </c>
      <c r="BJ199" s="151" cm="1">
        <f t="array" ref="BJ199">IFERROR(
   IF(BJ$163&lt;&gt;$E$54,
      0,
      _xlfn.IFS(
         $E$63=Database!$B$607,
            IF($E$56=0, 0,
               SUMPRODUCT(
                  $G$168:BJ$168,
                  (1+$E$56)^($E$54-$G$163:BJ$163)-1
               )
            ),
         $E$63=Database!$B$608,
            IF($E$55=0, 0,
               SUMPRODUCT(
                  $G$168:BJ$168,
                  (1+$E$55)^($E$54-$G$163:BJ$163)-1
               )
            ),
         $E$63=Database!$B$609, 0,
         $E$63=Database!$B$610, 0,
         $E$63=Database!$B$611, 0
      )
   ),
   0
)</f>
        <v>0</v>
      </c>
      <c r="BK199" s="151" cm="1">
        <f t="array" ref="BK199">IFERROR(
   IF(BK$163&lt;&gt;$E$54,
      0,
      _xlfn.IFS(
         $E$63=Database!$B$607,
            IF($E$56=0, 0,
               SUMPRODUCT(
                  $G$168:BK$168,
                  (1+$E$56)^($E$54-$G$163:BK$163)-1
               )
            ),
         $E$63=Database!$B$608,
            IF($E$55=0, 0,
               SUMPRODUCT(
                  $G$168:BK$168,
                  (1+$E$55)^($E$54-$G$163:BK$163)-1
               )
            ),
         $E$63=Database!$B$609, 0,
         $E$63=Database!$B$610, 0,
         $E$63=Database!$B$611, 0
      )
   ),
   0
)</f>
        <v>0</v>
      </c>
      <c r="BL199" s="151" cm="1">
        <f t="array" ref="BL199">IFERROR(
   IF(BL$163&lt;&gt;$E$54,
      0,
      _xlfn.IFS(
         $E$63=Database!$B$607,
            IF($E$56=0, 0,
               SUMPRODUCT(
                  $G$168:BL$168,
                  (1+$E$56)^($E$54-$G$163:BL$163)-1
               )
            ),
         $E$63=Database!$B$608,
            IF($E$55=0, 0,
               SUMPRODUCT(
                  $G$168:BL$168,
                  (1+$E$55)^($E$54-$G$163:BL$163)-1
               )
            ),
         $E$63=Database!$B$609, 0,
         $E$63=Database!$B$610, 0,
         $E$63=Database!$B$611, 0
      )
   ),
   0
)</f>
        <v>0</v>
      </c>
      <c r="BM199" s="151" cm="1">
        <f t="array" ref="BM199">IFERROR(
   IF(BM$163&lt;&gt;$E$54,
      0,
      _xlfn.IFS(
         $E$63=Database!$B$607,
            IF($E$56=0, 0,
               SUMPRODUCT(
                  $G$168:BM$168,
                  (1+$E$56)^($E$54-$G$163:BM$163)-1
               )
            ),
         $E$63=Database!$B$608,
            IF($E$55=0, 0,
               SUMPRODUCT(
                  $G$168:BM$168,
                  (1+$E$55)^($E$54-$G$163:BM$163)-1
               )
            ),
         $E$63=Database!$B$609, 0,
         $E$63=Database!$B$610, 0,
         $E$63=Database!$B$611, 0
      )
   ),
   0
)</f>
        <v>0</v>
      </c>
      <c r="BN199" s="151" cm="1">
        <f t="array" ref="BN199">IFERROR(
   IF(BN$163&lt;&gt;$E$54,
      0,
      _xlfn.IFS(
         $E$63=Database!$B$607,
            IF($E$56=0, 0,
               SUMPRODUCT(
                  $G$168:BN$168,
                  (1+$E$56)^($E$54-$G$163:BN$163)-1
               )
            ),
         $E$63=Database!$B$608,
            IF($E$55=0, 0,
               SUMPRODUCT(
                  $G$168:BN$168,
                  (1+$E$55)^($E$54-$G$163:BN$163)-1
               )
            ),
         $E$63=Database!$B$609, 0,
         $E$63=Database!$B$610, 0,
         $E$63=Database!$B$611, 0
      )
   ),
   0
)</f>
        <v>0</v>
      </c>
      <c r="BO199" s="151" cm="1">
        <f t="array" ref="BO199">IFERROR(
   IF(BO$163&lt;&gt;$E$54,
      0,
      _xlfn.IFS(
         $E$63=Database!$B$607,
            IF($E$56=0, 0,
               SUMPRODUCT(
                  $G$168:BO$168,
                  (1+$E$56)^($E$54-$G$163:BO$163)-1
               )
            ),
         $E$63=Database!$B$608,
            IF($E$55=0, 0,
               SUMPRODUCT(
                  $G$168:BO$168,
                  (1+$E$55)^($E$54-$G$163:BO$163)-1
               )
            ),
         $E$63=Database!$B$609, 0,
         $E$63=Database!$B$610, 0,
         $E$63=Database!$B$611, 0
      )
   ),
   0
)</f>
        <v>0</v>
      </c>
      <c r="BP199" s="151" cm="1">
        <f t="array" ref="BP199">IFERROR(
   IF(BP$163&lt;&gt;$E$54,
      0,
      _xlfn.IFS(
         $E$63=Database!$B$607,
            IF($E$56=0, 0,
               SUMPRODUCT(
                  $G$168:BP$168,
                  (1+$E$56)^($E$54-$G$163:BP$163)-1
               )
            ),
         $E$63=Database!$B$608,
            IF($E$55=0, 0,
               SUMPRODUCT(
                  $G$168:BP$168,
                  (1+$E$55)^($E$54-$G$163:BP$163)-1
               )
            ),
         $E$63=Database!$B$609, 0,
         $E$63=Database!$B$610, 0,
         $E$63=Database!$B$611, 0
      )
   ),
   0
)</f>
        <v>0</v>
      </c>
      <c r="BQ199" s="151" cm="1">
        <f t="array" ref="BQ199">IFERROR(
   IF(BQ$163&lt;&gt;$E$54,
      0,
      _xlfn.IFS(
         $E$63=Database!$B$607,
            IF($E$56=0, 0,
               SUMPRODUCT(
                  $G$168:BQ$168,
                  (1+$E$56)^($E$54-$G$163:BQ$163)-1
               )
            ),
         $E$63=Database!$B$608,
            IF($E$55=0, 0,
               SUMPRODUCT(
                  $G$168:BQ$168,
                  (1+$E$55)^($E$54-$G$163:BQ$163)-1
               )
            ),
         $E$63=Database!$B$609, 0,
         $E$63=Database!$B$610, 0,
         $E$63=Database!$B$611, 0
      )
   ),
   0
)</f>
        <v>0</v>
      </c>
      <c r="BR199" s="151" cm="1">
        <f t="array" ref="BR199">IFERROR(
   IF(BR$163&lt;&gt;$E$54,
      0,
      _xlfn.IFS(
         $E$63=Database!$B$607,
            IF($E$56=0, 0,
               SUMPRODUCT(
                  $G$168:BR$168,
                  (1+$E$56)^($E$54-$G$163:BR$163)-1
               )
            ),
         $E$63=Database!$B$608,
            IF($E$55=0, 0,
               SUMPRODUCT(
                  $G$168:BR$168,
                  (1+$E$55)^($E$54-$G$163:BR$163)-1
               )
            ),
         $E$63=Database!$B$609, 0,
         $E$63=Database!$B$610, 0,
         $E$63=Database!$B$611, 0
      )
   ),
   0
)</f>
        <v>0</v>
      </c>
      <c r="BS199" s="151" cm="1">
        <f t="array" ref="BS199">IFERROR(
   IF(BS$163&lt;&gt;$E$54,
      0,
      _xlfn.IFS(
         $E$63=Database!$B$607,
            IF($E$56=0, 0,
               SUMPRODUCT(
                  $G$168:BS$168,
                  (1+$E$56)^($E$54-$G$163:BS$163)-1
               )
            ),
         $E$63=Database!$B$608,
            IF($E$55=0, 0,
               SUMPRODUCT(
                  $G$168:BS$168,
                  (1+$E$55)^($E$54-$G$163:BS$163)-1
               )
            ),
         $E$63=Database!$B$609, 0,
         $E$63=Database!$B$610, 0,
         $E$63=Database!$B$611, 0
      )
   ),
   0
)</f>
        <v>0</v>
      </c>
      <c r="BT199" s="151" cm="1">
        <f t="array" ref="BT199">IFERROR(
   IF(BT$163&lt;&gt;$E$54,
      0,
      _xlfn.IFS(
         $E$63=Database!$B$607,
            IF($E$56=0, 0,
               SUMPRODUCT(
                  $G$168:BT$168,
                  (1+$E$56)^($E$54-$G$163:BT$163)-1
               )
            ),
         $E$63=Database!$B$608,
            IF($E$55=0, 0,
               SUMPRODUCT(
                  $G$168:BT$168,
                  (1+$E$55)^($E$54-$G$163:BT$163)-1
               )
            ),
         $E$63=Database!$B$609, 0,
         $E$63=Database!$B$610, 0,
         $E$63=Database!$B$611, 0
      )
   ),
   0
)</f>
        <v>0</v>
      </c>
      <c r="BU199" s="151" cm="1">
        <f t="array" ref="BU199">IFERROR(
   IF(BU$163&lt;&gt;$E$54,
      0,
      _xlfn.IFS(
         $E$63=Database!$B$607,
            IF($E$56=0, 0,
               SUMPRODUCT(
                  $G$168:BU$168,
                  (1+$E$56)^($E$54-$G$163:BU$163)-1
               )
            ),
         $E$63=Database!$B$608,
            IF($E$55=0, 0,
               SUMPRODUCT(
                  $G$168:BU$168,
                  (1+$E$55)^($E$54-$G$163:BU$163)-1
               )
            ),
         $E$63=Database!$B$609, 0,
         $E$63=Database!$B$610, 0,
         $E$63=Database!$B$611, 0
      )
   ),
   0
)</f>
        <v>0</v>
      </c>
      <c r="BV199" s="151" cm="1">
        <f t="array" ref="BV199">IFERROR(
   IF(BV$163&lt;&gt;$E$54,
      0,
      _xlfn.IFS(
         $E$63=Database!$B$607,
            IF($E$56=0, 0,
               SUMPRODUCT(
                  $G$168:BV$168,
                  (1+$E$56)^($E$54-$G$163:BV$163)-1
               )
            ),
         $E$63=Database!$B$608,
            IF($E$55=0, 0,
               SUMPRODUCT(
                  $G$168:BV$168,
                  (1+$E$55)^($E$54-$G$163:BV$163)-1
               )
            ),
         $E$63=Database!$B$609, 0,
         $E$63=Database!$B$610, 0,
         $E$63=Database!$B$611, 0
      )
   ),
   0
)</f>
        <v>0</v>
      </c>
      <c r="BW199" s="151" cm="1">
        <f t="array" ref="BW199">IFERROR(
   IF(BW$163&lt;&gt;$E$54,
      0,
      _xlfn.IFS(
         $E$63=Database!$B$607,
            IF($E$56=0, 0,
               SUMPRODUCT(
                  $G$168:BW$168,
                  (1+$E$56)^($E$54-$G$163:BW$163)-1
               )
            ),
         $E$63=Database!$B$608,
            IF($E$55=0, 0,
               SUMPRODUCT(
                  $G$168:BW$168,
                  (1+$E$55)^($E$54-$G$163:BW$163)-1
               )
            ),
         $E$63=Database!$B$609, 0,
         $E$63=Database!$B$610, 0,
         $E$63=Database!$B$611, 0
      )
   ),
   0
)</f>
        <v>0</v>
      </c>
      <c r="BX199" s="151" cm="1">
        <f t="array" ref="BX199">IFERROR(
   IF(BX$163&lt;&gt;$E$54,
      0,
      _xlfn.IFS(
         $E$63=Database!$B$607,
            IF($E$56=0, 0,
               SUMPRODUCT(
                  $G$168:BX$168,
                  (1+$E$56)^($E$54-$G$163:BX$163)-1
               )
            ),
         $E$63=Database!$B$608,
            IF($E$55=0, 0,
               SUMPRODUCT(
                  $G$168:BX$168,
                  (1+$E$55)^($E$54-$G$163:BX$163)-1
               )
            ),
         $E$63=Database!$B$609, 0,
         $E$63=Database!$B$610, 0,
         $E$63=Database!$B$611, 0
      )
   ),
   0
)</f>
        <v>0</v>
      </c>
      <c r="BY199" s="151" cm="1">
        <f t="array" ref="BY199">IFERROR(
   IF(BY$163&lt;&gt;$E$54,
      0,
      _xlfn.IFS(
         $E$63=Database!$B$607,
            IF($E$56=0, 0,
               SUMPRODUCT(
                  $G$168:BY$168,
                  (1+$E$56)^($E$54-$G$163:BY$163)-1
               )
            ),
         $E$63=Database!$B$608,
            IF($E$55=0, 0,
               SUMPRODUCT(
                  $G$168:BY$168,
                  (1+$E$55)^($E$54-$G$163:BY$163)-1
               )
            ),
         $E$63=Database!$B$609, 0,
         $E$63=Database!$B$610, 0,
         $E$63=Database!$B$611, 0
      )
   ),
   0
)</f>
        <v>0</v>
      </c>
      <c r="BZ199" s="151" cm="1">
        <f t="array" ref="BZ199">IFERROR(
   IF(BZ$163&lt;&gt;$E$54,
      0,
      _xlfn.IFS(
         $E$63=Database!$B$607,
            IF($E$56=0, 0,
               SUMPRODUCT(
                  $G$168:BZ$168,
                  (1+$E$56)^($E$54-$G$163:BZ$163)-1
               )
            ),
         $E$63=Database!$B$608,
            IF($E$55=0, 0,
               SUMPRODUCT(
                  $G$168:BZ$168,
                  (1+$E$55)^($E$54-$G$163:BZ$163)-1
               )
            ),
         $E$63=Database!$B$609, 0,
         $E$63=Database!$B$610, 0,
         $E$63=Database!$B$611, 0
      )
   ),
   0
)</f>
        <v>0</v>
      </c>
      <c r="CA199" s="151" cm="1">
        <f t="array" ref="CA199">IFERROR(
   IF(CA$163&lt;&gt;$E$54,
      0,
      _xlfn.IFS(
         $E$63=Database!$B$607,
            IF($E$56=0, 0,
               SUMPRODUCT(
                  $G$168:CA$168,
                  (1+$E$56)^($E$54-$G$163:CA$163)-1
               )
            ),
         $E$63=Database!$B$608,
            IF($E$55=0, 0,
               SUMPRODUCT(
                  $G$168:CA$168,
                  (1+$E$55)^($E$54-$G$163:CA$163)-1
               )
            ),
         $E$63=Database!$B$609, 0,
         $E$63=Database!$B$610, 0,
         $E$63=Database!$B$611, 0
      )
   ),
   0
)</f>
        <v>0</v>
      </c>
      <c r="CB199" s="151" cm="1">
        <f t="array" ref="CB199">IFERROR(
   IF(CB$163&lt;&gt;$E$54,
      0,
      _xlfn.IFS(
         $E$63=Database!$B$607,
            IF($E$56=0, 0,
               SUMPRODUCT(
                  $G$168:CB$168,
                  (1+$E$56)^($E$54-$G$163:CB$163)-1
               )
            ),
         $E$63=Database!$B$608,
            IF($E$55=0, 0,
               SUMPRODUCT(
                  $G$168:CB$168,
                  (1+$E$55)^($E$54-$G$163:CB$163)-1
               )
            ),
         $E$63=Database!$B$609, 0,
         $E$63=Database!$B$610, 0,
         $E$63=Database!$B$611, 0
      )
   ),
   0
)</f>
        <v>0</v>
      </c>
      <c r="CC199" s="151" cm="1">
        <f t="array" ref="CC199">IFERROR(
   IF(CC$163&lt;&gt;$E$54,
      0,
      _xlfn.IFS(
         $E$63=Database!$B$607,
            IF($E$56=0, 0,
               SUMPRODUCT(
                  $G$168:CC$168,
                  (1+$E$56)^($E$54-$G$163:CC$163)-1
               )
            ),
         $E$63=Database!$B$608,
            IF($E$55=0, 0,
               SUMPRODUCT(
                  $G$168:CC$168,
                  (1+$E$55)^($E$54-$G$163:CC$163)-1
               )
            ),
         $E$63=Database!$B$609, 0,
         $E$63=Database!$B$610, 0,
         $E$63=Database!$B$611, 0
      )
   ),
   0
)</f>
        <v>0</v>
      </c>
      <c r="CD199" s="151" cm="1">
        <f t="array" ref="CD199">IFERROR(
   IF(CD$163&lt;&gt;$E$54,
      0,
      _xlfn.IFS(
         $E$63=Database!$B$607,
            IF($E$56=0, 0,
               SUMPRODUCT(
                  $G$168:CD$168,
                  (1+$E$56)^($E$54-$G$163:CD$163)-1
               )
            ),
         $E$63=Database!$B$608,
            IF($E$55=0, 0,
               SUMPRODUCT(
                  $G$168:CD$168,
                  (1+$E$55)^($E$54-$G$163:CD$163)-1
               )
            ),
         $E$63=Database!$B$609, 0,
         $E$63=Database!$B$610, 0,
         $E$63=Database!$B$611, 0
      )
   ),
   0
)</f>
        <v>0</v>
      </c>
      <c r="CE199" s="151" cm="1">
        <f t="array" ref="CE199">IFERROR(
   IF(CE$163&lt;&gt;$E$54,
      0,
      _xlfn.IFS(
         $E$63=Database!$B$607,
            IF($E$56=0, 0,
               SUMPRODUCT(
                  $G$168:CE$168,
                  (1+$E$56)^($E$54-$G$163:CE$163)-1
               )
            ),
         $E$63=Database!$B$608,
            IF($E$55=0, 0,
               SUMPRODUCT(
                  $G$168:CE$168,
                  (1+$E$55)^($E$54-$G$163:CE$163)-1
               )
            ),
         $E$63=Database!$B$609, 0,
         $E$63=Database!$B$610, 0,
         $E$63=Database!$B$611, 0
      )
   ),
   0
)</f>
        <v>0</v>
      </c>
      <c r="CF199" s="151" cm="1">
        <f t="array" ref="CF199">IFERROR(
   IF(CF$163&lt;&gt;$E$54,
      0,
      _xlfn.IFS(
         $E$63=Database!$B$607,
            IF($E$56=0, 0,
               SUMPRODUCT(
                  $G$168:CF$168,
                  (1+$E$56)^($E$54-$G$163:CF$163)-1
               )
            ),
         $E$63=Database!$B$608,
            IF($E$55=0, 0,
               SUMPRODUCT(
                  $G$168:CF$168,
                  (1+$E$55)^($E$54-$G$163:CF$163)-1
               )
            ),
         $E$63=Database!$B$609, 0,
         $E$63=Database!$B$610, 0,
         $E$63=Database!$B$611, 0
      )
   ),
   0
)</f>
        <v>0</v>
      </c>
      <c r="CG199" s="151" cm="1">
        <f t="array" ref="CG199">IFERROR(
   IF(CG$163&lt;&gt;$E$54,
      0,
      _xlfn.IFS(
         $E$63=Database!$B$607,
            IF($E$56=0, 0,
               SUMPRODUCT(
                  $G$168:CG$168,
                  (1+$E$56)^($E$54-$G$163:CG$163)-1
               )
            ),
         $E$63=Database!$B$608,
            IF($E$55=0, 0,
               SUMPRODUCT(
                  $G$168:CG$168,
                  (1+$E$55)^($E$54-$G$163:CG$163)-1
               )
            ),
         $E$63=Database!$B$609, 0,
         $E$63=Database!$B$610, 0,
         $E$63=Database!$B$611, 0
      )
   ),
   0
)</f>
        <v>0</v>
      </c>
      <c r="CH199" s="151" cm="1">
        <f t="array" ref="CH199">IFERROR(
   IF(CH$163&lt;&gt;$E$54,
      0,
      _xlfn.IFS(
         $E$63=Database!$B$607,
            IF($E$56=0, 0,
               SUMPRODUCT(
                  $G$168:CH$168,
                  (1+$E$56)^($E$54-$G$163:CH$163)-1
               )
            ),
         $E$63=Database!$B$608,
            IF($E$55=0, 0,
               SUMPRODUCT(
                  $G$168:CH$168,
                  (1+$E$55)^($E$54-$G$163:CH$163)-1
               )
            ),
         $E$63=Database!$B$609, 0,
         $E$63=Database!$B$610, 0,
         $E$63=Database!$B$611, 0
      )
   ),
   0
)</f>
        <v>0</v>
      </c>
      <c r="CI199" s="151" cm="1">
        <f t="array" ref="CI199">IFERROR(
   IF(CI$163&lt;&gt;$E$54,
      0,
      _xlfn.IFS(
         $E$63=Database!$B$607,
            IF($E$56=0, 0,
               SUMPRODUCT(
                  $G$168:CI$168,
                  (1+$E$56)^($E$54-$G$163:CI$163)-1
               )
            ),
         $E$63=Database!$B$608,
            IF($E$55=0, 0,
               SUMPRODUCT(
                  $G$168:CI$168,
                  (1+$E$55)^($E$54-$G$163:CI$163)-1
               )
            ),
         $E$63=Database!$B$609, 0,
         $E$63=Database!$B$610, 0,
         $E$63=Database!$B$611, 0
      )
   ),
   0
)</f>
        <v>0</v>
      </c>
      <c r="CJ199" s="151" cm="1">
        <f t="array" ref="CJ199">IFERROR(
   IF(CJ$163&lt;&gt;$E$54,
      0,
      _xlfn.IFS(
         $E$63=Database!$B$607,
            IF($E$56=0, 0,
               SUMPRODUCT(
                  $G$168:CJ$168,
                  (1+$E$56)^($E$54-$G$163:CJ$163)-1
               )
            ),
         $E$63=Database!$B$608,
            IF($E$55=0, 0,
               SUMPRODUCT(
                  $G$168:CJ$168,
                  (1+$E$55)^($E$54-$G$163:CJ$163)-1
               )
            ),
         $E$63=Database!$B$609, 0,
         $E$63=Database!$B$610, 0,
         $E$63=Database!$B$611, 0
      )
   ),
   0
)</f>
        <v>0</v>
      </c>
      <c r="CK199" s="151" cm="1">
        <f t="array" ref="CK199">IFERROR(
   IF(CK$163&lt;&gt;$E$54,
      0,
      _xlfn.IFS(
         $E$63=Database!$B$607,
            IF($E$56=0, 0,
               SUMPRODUCT(
                  $G$168:CK$168,
                  (1+$E$56)^($E$54-$G$163:CK$163)-1
               )
            ),
         $E$63=Database!$B$608,
            IF($E$55=0, 0,
               SUMPRODUCT(
                  $G$168:CK$168,
                  (1+$E$55)^($E$54-$G$163:CK$163)-1
               )
            ),
         $E$63=Database!$B$609, 0,
         $E$63=Database!$B$610, 0,
         $E$63=Database!$B$611, 0
      )
   ),
   0
)</f>
        <v>0</v>
      </c>
      <c r="CL199" s="151" cm="1">
        <f t="array" ref="CL199">IFERROR(
   IF(CL$163&lt;&gt;$E$54,
      0,
      _xlfn.IFS(
         $E$63=Database!$B$607,
            IF($E$56=0, 0,
               SUMPRODUCT(
                  $G$168:CL$168,
                  (1+$E$56)^($E$54-$G$163:CL$163)-1
               )
            ),
         $E$63=Database!$B$608,
            IF($E$55=0, 0,
               SUMPRODUCT(
                  $G$168:CL$168,
                  (1+$E$55)^($E$54-$G$163:CL$163)-1
               )
            ),
         $E$63=Database!$B$609, 0,
         $E$63=Database!$B$610, 0,
         $E$63=Database!$B$611, 0
      )
   ),
   0
)</f>
        <v>0</v>
      </c>
      <c r="CM199" s="151" cm="1">
        <f t="array" ref="CM199">IFERROR(
   IF(CM$163&lt;&gt;$E$54,
      0,
      _xlfn.IFS(
         $E$63=Database!$B$607,
            IF($E$56=0, 0,
               SUMPRODUCT(
                  $G$168:CM$168,
                  (1+$E$56)^($E$54-$G$163:CM$163)-1
               )
            ),
         $E$63=Database!$B$608,
            IF($E$55=0, 0,
               SUMPRODUCT(
                  $G$168:CM$168,
                  (1+$E$55)^($E$54-$G$163:CM$163)-1
               )
            ),
         $E$63=Database!$B$609, 0,
         $E$63=Database!$B$610, 0,
         $E$63=Database!$B$611, 0
      )
   ),
   0
)</f>
        <v>0</v>
      </c>
      <c r="CN199" s="151" cm="1">
        <f t="array" ref="CN199">IFERROR(
   IF(CN$163&lt;&gt;$E$54,
      0,
      _xlfn.IFS(
         $E$63=Database!$B$607,
            IF($E$56=0, 0,
               SUMPRODUCT(
                  $G$168:CN$168,
                  (1+$E$56)^($E$54-$G$163:CN$163)-1
               )
            ),
         $E$63=Database!$B$608,
            IF($E$55=0, 0,
               SUMPRODUCT(
                  $G$168:CN$168,
                  (1+$E$55)^($E$54-$G$163:CN$163)-1
               )
            ),
         $E$63=Database!$B$609, 0,
         $E$63=Database!$B$610, 0,
         $E$63=Database!$B$611, 0
      )
   ),
   0
)</f>
        <v>0</v>
      </c>
      <c r="CO199" s="151" cm="1">
        <f t="array" ref="CO199">IFERROR(
   IF(CO$163&lt;&gt;$E$54,
      0,
      _xlfn.IFS(
         $E$63=Database!$B$607,
            IF($E$56=0, 0,
               SUMPRODUCT(
                  $G$168:CO$168,
                  (1+$E$56)^($E$54-$G$163:CO$163)-1
               )
            ),
         $E$63=Database!$B$608,
            IF($E$55=0, 0,
               SUMPRODUCT(
                  $G$168:CO$168,
                  (1+$E$55)^($E$54-$G$163:CO$163)-1
               )
            ),
         $E$63=Database!$B$609, 0,
         $E$63=Database!$B$610, 0,
         $E$63=Database!$B$611, 0
      )
   ),
   0
)</f>
        <v>0</v>
      </c>
      <c r="CP199" s="151" cm="1">
        <f t="array" ref="CP199">IFERROR(
   IF(CP$163&lt;&gt;$E$54,
      0,
      _xlfn.IFS(
         $E$63=Database!$B$607,
            IF($E$56=0, 0,
               SUMPRODUCT(
                  $G$168:CP$168,
                  (1+$E$56)^($E$54-$G$163:CP$163)-1
               )
            ),
         $E$63=Database!$B$608,
            IF($E$55=0, 0,
               SUMPRODUCT(
                  $G$168:CP$168,
                  (1+$E$55)^($E$54-$G$163:CP$163)-1
               )
            ),
         $E$63=Database!$B$609, 0,
         $E$63=Database!$B$610, 0,
         $E$63=Database!$B$611, 0
      )
   ),
   0
)</f>
        <v>0</v>
      </c>
      <c r="CQ199" s="151" cm="1">
        <f t="array" ref="CQ199">IFERROR(
   IF(CQ$163&lt;&gt;$E$54,
      0,
      _xlfn.IFS(
         $E$63=Database!$B$607,
            IF($E$56=0, 0,
               SUMPRODUCT(
                  $G$168:CQ$168,
                  (1+$E$56)^($E$54-$G$163:CQ$163)-1
               )
            ),
         $E$63=Database!$B$608,
            IF($E$55=0, 0,
               SUMPRODUCT(
                  $G$168:CQ$168,
                  (1+$E$55)^($E$54-$G$163:CQ$163)-1
               )
            ),
         $E$63=Database!$B$609, 0,
         $E$63=Database!$B$610, 0,
         $E$63=Database!$B$611, 0
      )
   ),
   0
)</f>
        <v>0</v>
      </c>
      <c r="CR199" s="151" cm="1">
        <f t="array" ref="CR199">IFERROR(
   IF(CR$163&lt;&gt;$E$54,
      0,
      _xlfn.IFS(
         $E$63=Database!$B$607,
            IF($E$56=0, 0,
               SUMPRODUCT(
                  $G$168:CR$168,
                  (1+$E$56)^($E$54-$G$163:CR$163)-1
               )
            ),
         $E$63=Database!$B$608,
            IF($E$55=0, 0,
               SUMPRODUCT(
                  $G$168:CR$168,
                  (1+$E$55)^($E$54-$G$163:CR$163)-1
               )
            ),
         $E$63=Database!$B$609, 0,
         $E$63=Database!$B$610, 0,
         $E$63=Database!$B$611, 0
      )
   ),
   0
)</f>
        <v>0</v>
      </c>
      <c r="CS199" s="151" cm="1">
        <f t="array" ref="CS199">IFERROR(
   IF(CS$163&lt;&gt;$E$54,
      0,
      _xlfn.IFS(
         $E$63=Database!$B$607,
            IF($E$56=0, 0,
               SUMPRODUCT(
                  $G$168:CS$168,
                  (1+$E$56)^($E$54-$G$163:CS$163)-1
               )
            ),
         $E$63=Database!$B$608,
            IF($E$55=0, 0,
               SUMPRODUCT(
                  $G$168:CS$168,
                  (1+$E$55)^($E$54-$G$163:CS$163)-1
               )
            ),
         $E$63=Database!$B$609, 0,
         $E$63=Database!$B$610, 0,
         $E$63=Database!$B$611, 0
      )
   ),
   0
)</f>
        <v>0</v>
      </c>
      <c r="CT199" s="151" cm="1">
        <f t="array" ref="CT199">IFERROR(
   IF(CT$163&lt;&gt;$E$54,
      0,
      _xlfn.IFS(
         $E$63=Database!$B$607,
            IF($E$56=0, 0,
               SUMPRODUCT(
                  $G$168:CT$168,
                  (1+$E$56)^($E$54-$G$163:CT$163)-1
               )
            ),
         $E$63=Database!$B$608,
            IF($E$55=0, 0,
               SUMPRODUCT(
                  $G$168:CT$168,
                  (1+$E$55)^($E$54-$G$163:CT$163)-1
               )
            ),
         $E$63=Database!$B$609, 0,
         $E$63=Database!$B$610, 0,
         $E$63=Database!$B$611, 0
      )
   ),
   0
)</f>
        <v>0</v>
      </c>
      <c r="CU199" s="151" cm="1">
        <f t="array" ref="CU199">IFERROR(
   IF(CU$163&lt;&gt;$E$54,
      0,
      _xlfn.IFS(
         $E$63=Database!$B$607,
            IF($E$56=0, 0,
               SUMPRODUCT(
                  $G$168:CU$168,
                  (1+$E$56)^($E$54-$G$163:CU$163)-1
               )
            ),
         $E$63=Database!$B$608,
            IF($E$55=0, 0,
               SUMPRODUCT(
                  $G$168:CU$168,
                  (1+$E$55)^($E$54-$G$163:CU$163)-1
               )
            ),
         $E$63=Database!$B$609, 0,
         $E$63=Database!$B$610, 0,
         $E$63=Database!$B$611, 0
      )
   ),
   0
)</f>
        <v>0</v>
      </c>
      <c r="CV199" s="151" cm="1">
        <f t="array" ref="CV199">IFERROR(
   IF(CV$163&lt;&gt;$E$54,
      0,
      _xlfn.IFS(
         $E$63=Database!$B$607,
            IF($E$56=0, 0,
               SUMPRODUCT(
                  $G$168:CV$168,
                  (1+$E$56)^($E$54-$G$163:CV$163)-1
               )
            ),
         $E$63=Database!$B$608,
            IF($E$55=0, 0,
               SUMPRODUCT(
                  $G$168:CV$168,
                  (1+$E$55)^($E$54-$G$163:CV$163)-1
               )
            ),
         $E$63=Database!$B$609, 0,
         $E$63=Database!$B$610, 0,
         $E$63=Database!$B$611, 0
      )
   ),
   0
)</f>
        <v>0</v>
      </c>
      <c r="CW199" s="151" cm="1">
        <f t="array" ref="CW199">IFERROR(
   IF(CW$163&lt;&gt;$E$54,
      0,
      _xlfn.IFS(
         $E$63=Database!$B$607,
            IF($E$56=0, 0,
               SUMPRODUCT(
                  $G$168:CW$168,
                  (1+$E$56)^($E$54-$G$163:CW$163)-1
               )
            ),
         $E$63=Database!$B$608,
            IF($E$55=0, 0,
               SUMPRODUCT(
                  $G$168:CW$168,
                  (1+$E$55)^($E$54-$G$163:CW$163)-1
               )
            ),
         $E$63=Database!$B$609, 0,
         $E$63=Database!$B$610, 0,
         $E$63=Database!$B$611, 0
      )
   ),
   0
)</f>
        <v>0</v>
      </c>
      <c r="CX199" s="151" cm="1">
        <f t="array" ref="CX199">IFERROR(
   IF(CX$163&lt;&gt;$E$54,
      0,
      _xlfn.IFS(
         $E$63=Database!$B$607,
            IF($E$56=0, 0,
               SUMPRODUCT(
                  $G$168:CX$168,
                  (1+$E$56)^($E$54-$G$163:CX$163)-1
               )
            ),
         $E$63=Database!$B$608,
            IF($E$55=0, 0,
               SUMPRODUCT(
                  $G$168:CX$168,
                  (1+$E$55)^($E$54-$G$163:CX$163)-1
               )
            ),
         $E$63=Database!$B$609, 0,
         $E$63=Database!$B$610, 0,
         $E$63=Database!$B$611, 0
      )
   ),
   0
)</f>
        <v>0</v>
      </c>
      <c r="CY199" s="151" cm="1">
        <f t="array" ref="CY199">IFERROR(
   IF(CY$163&lt;&gt;$E$54,
      0,
      _xlfn.IFS(
         $E$63=Database!$B$607,
            IF($E$56=0, 0,
               SUMPRODUCT(
                  $G$168:CY$168,
                  (1+$E$56)^($E$54-$G$163:CY$163)-1
               )
            ),
         $E$63=Database!$B$608,
            IF($E$55=0, 0,
               SUMPRODUCT(
                  $G$168:CY$168,
                  (1+$E$55)^($E$54-$G$163:CY$163)-1
               )
            ),
         $E$63=Database!$B$609, 0,
         $E$63=Database!$B$610, 0,
         $E$63=Database!$B$611, 0
      )
   ),
   0
)</f>
        <v>0</v>
      </c>
      <c r="CZ199" s="151" cm="1">
        <f t="array" ref="CZ199">IFERROR(
   IF(CZ$163&lt;&gt;$E$54,
      0,
      _xlfn.IFS(
         $E$63=Database!$B$607,
            IF($E$56=0, 0,
               SUMPRODUCT(
                  $G$168:CZ$168,
                  (1+$E$56)^($E$54-$G$163:CZ$163)-1
               )
            ),
         $E$63=Database!$B$608,
            IF($E$55=0, 0,
               SUMPRODUCT(
                  $G$168:CZ$168,
                  (1+$E$55)^($E$54-$G$163:CZ$163)-1
               )
            ),
         $E$63=Database!$B$609, 0,
         $E$63=Database!$B$610, 0,
         $E$63=Database!$B$611, 0
      )
   ),
   0
)</f>
        <v>0</v>
      </c>
      <c r="DA199" s="151" cm="1">
        <f t="array" ref="DA199">IFERROR(
   IF(DA$163&lt;&gt;$E$54,
      0,
      _xlfn.IFS(
         $E$63=Database!$B$607,
            IF($E$56=0, 0,
               SUMPRODUCT(
                  $G$168:DA$168,
                  (1+$E$56)^($E$54-$G$163:DA$163)-1
               )
            ),
         $E$63=Database!$B$608,
            IF($E$55=0, 0,
               SUMPRODUCT(
                  $G$168:DA$168,
                  (1+$E$55)^($E$54-$G$163:DA$163)-1
               )
            ),
         $E$63=Database!$B$609, 0,
         $E$63=Database!$B$610, 0,
         $E$63=Database!$B$611, 0
      )
   ),
   0
)</f>
        <v>0</v>
      </c>
      <c r="DB199" s="151" cm="1">
        <f t="array" ref="DB199">IFERROR(
   IF(DB$163&lt;&gt;$E$54,
      0,
      _xlfn.IFS(
         $E$63=Database!$B$607,
            IF($E$56=0, 0,
               SUMPRODUCT(
                  $G$168:DB$168,
                  (1+$E$56)^($E$54-$G$163:DB$163)-1
               )
            ),
         $E$63=Database!$B$608,
            IF($E$55=0, 0,
               SUMPRODUCT(
                  $G$168:DB$168,
                  (1+$E$55)^($E$54-$G$163:DB$163)-1
               )
            ),
         $E$63=Database!$B$609, 0,
         $E$63=Database!$B$610, 0,
         $E$63=Database!$B$611, 0
      )
   ),
   0
)</f>
        <v>0</v>
      </c>
    </row>
    <row r="200" spans="2:106" x14ac:dyDescent="0.25">
      <c r="B200" s="149" t="s">
        <v>1325</v>
      </c>
      <c r="C200" s="140"/>
      <c r="E200" s="154">
        <f>SUM(G200:DB200)</f>
        <v>77.510284394317608</v>
      </c>
      <c r="F200" s="141"/>
      <c r="G200" s="151" cm="1">
        <f t="array" ref="G200">IFERROR(
   IF(G$163&lt;&gt;$E$54,
      0,
      _xlfn.IFS(
         $E$65=Database!$B$607,
            IF($E$56=0, 0,
               SUMPRODUCT(
                  $G$169:G$169,
                  (1+$E$56)^($E$54-$G$163:G$163)-1
               )
            ),
         $E$65=Database!$B$608,
            IF($E$55=0, 0,
               SUMPRODUCT(
                  $G$169:G$169,
                  (1+$E$55)^($E$54-$G$163:G$163)-1
               )
            ),
         $E$65=Database!$B$609, 0,
         $E$65=Database!$B$610, 0,
         $E$65=Database!$B$611, 0
      )
   ),
   0
)</f>
        <v>0</v>
      </c>
      <c r="H200" s="151" cm="1">
        <f t="array" ref="H200">IFERROR(
   IF(H$163&lt;&gt;$E$54,
      0,
      _xlfn.IFS(
         $E$65=Database!$B$607,
            IF($E$56=0, 0,
               SUMPRODUCT(
                  $G$169:H$169,
                  (1+$E$56)^($E$54-$G$163:H$163)-1
               )
            ),
         $E$65=Database!$B$608,
            IF($E$55=0, 0,
               SUMPRODUCT(
                  $G$169:H$169,
                  (1+$E$55)^($E$54-$G$163:H$163)-1
               )
            ),
         $E$65=Database!$B$609, 0,
         $E$65=Database!$B$610, 0,
         $E$65=Database!$B$611, 0
      )
   ),
   0
)</f>
        <v>0</v>
      </c>
      <c r="I200" s="151" cm="1">
        <f t="array" ref="I200">IFERROR(
   IF(I$163&lt;&gt;$E$54,
      0,
      _xlfn.IFS(
         $E$65=Database!$B$607,
            IF($E$56=0, 0,
               SUMPRODUCT(
                  $G$169:I$169,
                  (1+$E$56)^($E$54-$G$163:I$163)-1
               )
            ),
         $E$65=Database!$B$608,
            IF($E$55=0, 0,
               SUMPRODUCT(
                  $G$169:I$169,
                  (1+$E$55)^($E$54-$G$163:I$163)-1
               )
            ),
         $E$65=Database!$B$609, 0,
         $E$65=Database!$B$610, 0,
         $E$65=Database!$B$611, 0
      )
   ),
   0
)</f>
        <v>0</v>
      </c>
      <c r="J200" s="151" cm="1">
        <f t="array" ref="J200">IFERROR(
   IF(J$163&lt;&gt;$E$54,
      0,
      _xlfn.IFS(
         $E$65=Database!$B$607,
            IF($E$56=0, 0,
               SUMPRODUCT(
                  $G$169:J$169,
                  (1+$E$56)^($E$54-$G$163:J$163)-1
               )
            ),
         $E$65=Database!$B$608,
            IF($E$55=0, 0,
               SUMPRODUCT(
                  $G$169:J$169,
                  (1+$E$55)^($E$54-$G$163:J$163)-1
               )
            ),
         $E$65=Database!$B$609, 0,
         $E$65=Database!$B$610, 0,
         $E$65=Database!$B$611, 0
      )
   ),
   0
)</f>
        <v>0</v>
      </c>
      <c r="K200" s="151" cm="1">
        <f t="array" ref="K200">IFERROR(
   IF(K$163&lt;&gt;$E$54,
      0,
      _xlfn.IFS(
         $E$65=Database!$B$607,
            IF($E$56=0, 0,
               SUMPRODUCT(
                  $G$169:K$169,
                  (1+$E$56)^($E$54-$G$163:K$163)-1
               )
            ),
         $E$65=Database!$B$608,
            IF($E$55=0, 0,
               SUMPRODUCT(
                  $G$169:K$169,
                  (1+$E$55)^($E$54-$G$163:K$163)-1
               )
            ),
         $E$65=Database!$B$609, 0,
         $E$65=Database!$B$610, 0,
         $E$65=Database!$B$611, 0
      )
   ),
   0
)</f>
        <v>0</v>
      </c>
      <c r="L200" s="151" cm="1">
        <f t="array" ref="L200">IFERROR(
   IF(L$163&lt;&gt;$E$54,
      0,
      _xlfn.IFS(
         $E$65=Database!$B$607,
            IF($E$56=0, 0,
               SUMPRODUCT(
                  $G$169:L$169,
                  (1+$E$56)^($E$54-$G$163:L$163)-1
               )
            ),
         $E$65=Database!$B$608,
            IF($E$55=0, 0,
               SUMPRODUCT(
                  $G$169:L$169,
                  (1+$E$55)^($E$54-$G$163:L$163)-1
               )
            ),
         $E$65=Database!$B$609, 0,
         $E$65=Database!$B$610, 0,
         $E$65=Database!$B$611, 0
      )
   ),
   0
)</f>
        <v>0</v>
      </c>
      <c r="M200" s="151" cm="1">
        <f t="array" ref="M200">IFERROR(
   IF(M$163&lt;&gt;$E$54,
      0,
      _xlfn.IFS(
         $E$65=Database!$B$607,
            IF($E$56=0, 0,
               SUMPRODUCT(
                  $G$169:M$169,
                  (1+$E$56)^($E$54-$G$163:M$163)-1
               )
            ),
         $E$65=Database!$B$608,
            IF($E$55=0, 0,
               SUMPRODUCT(
                  $G$169:M$169,
                  (1+$E$55)^($E$54-$G$163:M$163)-1
               )
            ),
         $E$65=Database!$B$609, 0,
         $E$65=Database!$B$610, 0,
         $E$65=Database!$B$611, 0
      )
   ),
   0
)</f>
        <v>0</v>
      </c>
      <c r="N200" s="151" cm="1">
        <f t="array" ref="N200">IFERROR(
   IF(N$163&lt;&gt;$E$54,
      0,
      _xlfn.IFS(
         $E$65=Database!$B$607,
            IF($E$56=0, 0,
               SUMPRODUCT(
                  $G$169:N$169,
                  (1+$E$56)^($E$54-$G$163:N$163)-1
               )
            ),
         $E$65=Database!$B$608,
            IF($E$55=0, 0,
               SUMPRODUCT(
                  $G$169:N$169,
                  (1+$E$55)^($E$54-$G$163:N$163)-1
               )
            ),
         $E$65=Database!$B$609, 0,
         $E$65=Database!$B$610, 0,
         $E$65=Database!$B$611, 0
      )
   ),
   0
)</f>
        <v>0</v>
      </c>
      <c r="O200" s="151" cm="1">
        <f t="array" ref="O200">IFERROR(
   IF(O$163&lt;&gt;$E$54,
      0,
      _xlfn.IFS(
         $E$65=Database!$B$607,
            IF($E$56=0, 0,
               SUMPRODUCT(
                  $G$169:O$169,
                  (1+$E$56)^($E$54-$G$163:O$163)-1
               )
            ),
         $E$65=Database!$B$608,
            IF($E$55=0, 0,
               SUMPRODUCT(
                  $G$169:O$169,
                  (1+$E$55)^($E$54-$G$163:O$163)-1
               )
            ),
         $E$65=Database!$B$609, 0,
         $E$65=Database!$B$610, 0,
         $E$65=Database!$B$611, 0
      )
   ),
   0
)</f>
        <v>0</v>
      </c>
      <c r="P200" s="151" cm="1">
        <f t="array" ref="P200">IFERROR(
   IF(P$163&lt;&gt;$E$54,
      0,
      _xlfn.IFS(
         $E$65=Database!$B$607,
            IF($E$56=0, 0,
               SUMPRODUCT(
                  $G$169:P$169,
                  (1+$E$56)^($E$54-$G$163:P$163)-1
               )
            ),
         $E$65=Database!$B$608,
            IF($E$55=0, 0,
               SUMPRODUCT(
                  $G$169:P$169,
                  (1+$E$55)^($E$54-$G$163:P$163)-1
               )
            ),
         $E$65=Database!$B$609, 0,
         $E$65=Database!$B$610, 0,
         $E$65=Database!$B$611, 0
      )
   ),
   0
)</f>
        <v>0</v>
      </c>
      <c r="Q200" s="151" cm="1">
        <f t="array" ref="Q200">IFERROR(
   IF(Q$163&lt;&gt;$E$54,
      0,
      _xlfn.IFS(
         $E$65=Database!$B$607,
            IF($E$56=0, 0,
               SUMPRODUCT(
                  $G$169:Q$169,
                  (1+$E$56)^($E$54-$G$163:Q$163)-1
               )
            ),
         $E$65=Database!$B$608,
            IF($E$55=0, 0,
               SUMPRODUCT(
                  $G$169:Q$169,
                  (1+$E$55)^($E$54-$G$163:Q$163)-1
               )
            ),
         $E$65=Database!$B$609, 0,
         $E$65=Database!$B$610, 0,
         $E$65=Database!$B$611, 0
      )
   ),
   0
)</f>
        <v>0</v>
      </c>
      <c r="R200" s="151" cm="1">
        <f t="array" ref="R200">IFERROR(
   IF(R$163&lt;&gt;$E$54,
      0,
      _xlfn.IFS(
         $E$65=Database!$B$607,
            IF($E$56=0, 0,
               SUMPRODUCT(
                  $G$169:R$169,
                  (1+$E$56)^($E$54-$G$163:R$163)-1
               )
            ),
         $E$65=Database!$B$608,
            IF($E$55=0, 0,
               SUMPRODUCT(
                  $G$169:R$169,
                  (1+$E$55)^($E$54-$G$163:R$163)-1
               )
            ),
         $E$65=Database!$B$609, 0,
         $E$65=Database!$B$610, 0,
         $E$65=Database!$B$611, 0
      )
   ),
   0
)</f>
        <v>0</v>
      </c>
      <c r="S200" s="151" cm="1">
        <f t="array" ref="S200">IFERROR(
   IF(S$163&lt;&gt;$E$54,
      0,
      _xlfn.IFS(
         $E$65=Database!$B$607,
            IF($E$56=0, 0,
               SUMPRODUCT(
                  $G$169:S$169,
                  (1+$E$56)^($E$54-$G$163:S$163)-1
               )
            ),
         $E$65=Database!$B$608,
            IF($E$55=0, 0,
               SUMPRODUCT(
                  $G$169:S$169,
                  (1+$E$55)^($E$54-$G$163:S$163)-1
               )
            ),
         $E$65=Database!$B$609, 0,
         $E$65=Database!$B$610, 0,
         $E$65=Database!$B$611, 0
      )
   ),
   0
)</f>
        <v>0</v>
      </c>
      <c r="T200" s="151" cm="1">
        <f t="array" ref="T200">IFERROR(
   IF(T$163&lt;&gt;$E$54,
      0,
      _xlfn.IFS(
         $E$65=Database!$B$607,
            IF($E$56=0, 0,
               SUMPRODUCT(
                  $G$169:T$169,
                  (1+$E$56)^($E$54-$G$163:T$163)-1
               )
            ),
         $E$65=Database!$B$608,
            IF($E$55=0, 0,
               SUMPRODUCT(
                  $G$169:T$169,
                  (1+$E$55)^($E$54-$G$163:T$163)-1
               )
            ),
         $E$65=Database!$B$609, 0,
         $E$65=Database!$B$610, 0,
         $E$65=Database!$B$611, 0
      )
   ),
   0
)</f>
        <v>0</v>
      </c>
      <c r="U200" s="151" cm="1">
        <f t="array" ref="U200">IFERROR(
   IF(U$163&lt;&gt;$E$54,
      0,
      _xlfn.IFS(
         $E$65=Database!$B$607,
            IF($E$56=0, 0,
               SUMPRODUCT(
                  $G$169:U$169,
                  (1+$E$56)^($E$54-$G$163:U$163)-1
               )
            ),
         $E$65=Database!$B$608,
            IF($E$55=0, 0,
               SUMPRODUCT(
                  $G$169:U$169,
                  (1+$E$55)^($E$54-$G$163:U$163)-1
               )
            ),
         $E$65=Database!$B$609, 0,
         $E$65=Database!$B$610, 0,
         $E$65=Database!$B$611, 0
      )
   ),
   0
)</f>
        <v>77.510284394317608</v>
      </c>
      <c r="V200" s="151" cm="1">
        <f t="array" ref="V200">IFERROR(
   IF(V$163&lt;&gt;$E$54,
      0,
      _xlfn.IFS(
         $E$65=Database!$B$607,
            IF($E$56=0, 0,
               SUMPRODUCT(
                  $G$169:V$169,
                  (1+$E$56)^($E$54-$G$163:V$163)-1
               )
            ),
         $E$65=Database!$B$608,
            IF($E$55=0, 0,
               SUMPRODUCT(
                  $G$169:V$169,
                  (1+$E$55)^($E$54-$G$163:V$163)-1
               )
            ),
         $E$65=Database!$B$609, 0,
         $E$65=Database!$B$610, 0,
         $E$65=Database!$B$611, 0
      )
   ),
   0
)</f>
        <v>0</v>
      </c>
      <c r="W200" s="151" cm="1">
        <f t="array" ref="W200">IFERROR(
   IF(W$163&lt;&gt;$E$54,
      0,
      _xlfn.IFS(
         $E$65=Database!$B$607,
            IF($E$56=0, 0,
               SUMPRODUCT(
                  $G$169:W$169,
                  (1+$E$56)^($E$54-$G$163:W$163)-1
               )
            ),
         $E$65=Database!$B$608,
            IF($E$55=0, 0,
               SUMPRODUCT(
                  $G$169:W$169,
                  (1+$E$55)^($E$54-$G$163:W$163)-1
               )
            ),
         $E$65=Database!$B$609, 0,
         $E$65=Database!$B$610, 0,
         $E$65=Database!$B$611, 0
      )
   ),
   0
)</f>
        <v>0</v>
      </c>
      <c r="X200" s="151" cm="1">
        <f t="array" ref="X200">IFERROR(
   IF(X$163&lt;&gt;$E$54,
      0,
      _xlfn.IFS(
         $E$65=Database!$B$607,
            IF($E$56=0, 0,
               SUMPRODUCT(
                  $G$169:X$169,
                  (1+$E$56)^($E$54-$G$163:X$163)-1
               )
            ),
         $E$65=Database!$B$608,
            IF($E$55=0, 0,
               SUMPRODUCT(
                  $G$169:X$169,
                  (1+$E$55)^($E$54-$G$163:X$163)-1
               )
            ),
         $E$65=Database!$B$609, 0,
         $E$65=Database!$B$610, 0,
         $E$65=Database!$B$611, 0
      )
   ),
   0
)</f>
        <v>0</v>
      </c>
      <c r="Y200" s="151" cm="1">
        <f t="array" ref="Y200">IFERROR(
   IF(Y$163&lt;&gt;$E$54,
      0,
      _xlfn.IFS(
         $E$65=Database!$B$607,
            IF($E$56=0, 0,
               SUMPRODUCT(
                  $G$169:Y$169,
                  (1+$E$56)^($E$54-$G$163:Y$163)-1
               )
            ),
         $E$65=Database!$B$608,
            IF($E$55=0, 0,
               SUMPRODUCT(
                  $G$169:Y$169,
                  (1+$E$55)^($E$54-$G$163:Y$163)-1
               )
            ),
         $E$65=Database!$B$609, 0,
         $E$65=Database!$B$610, 0,
         $E$65=Database!$B$611, 0
      )
   ),
   0
)</f>
        <v>0</v>
      </c>
      <c r="Z200" s="151" cm="1">
        <f t="array" ref="Z200">IFERROR(
   IF(Z$163&lt;&gt;$E$54,
      0,
      _xlfn.IFS(
         $E$65=Database!$B$607,
            IF($E$56=0, 0,
               SUMPRODUCT(
                  $G$169:Z$169,
                  (1+$E$56)^($E$54-$G$163:Z$163)-1
               )
            ),
         $E$65=Database!$B$608,
            IF($E$55=0, 0,
               SUMPRODUCT(
                  $G$169:Z$169,
                  (1+$E$55)^($E$54-$G$163:Z$163)-1
               )
            ),
         $E$65=Database!$B$609, 0,
         $E$65=Database!$B$610, 0,
         $E$65=Database!$B$611, 0
      )
   ),
   0
)</f>
        <v>0</v>
      </c>
      <c r="AA200" s="151" cm="1">
        <f t="array" ref="AA200">IFERROR(
   IF(AA$163&lt;&gt;$E$54,
      0,
      _xlfn.IFS(
         $E$65=Database!$B$607,
            IF($E$56=0, 0,
               SUMPRODUCT(
                  $G$169:AA$169,
                  (1+$E$56)^($E$54-$G$163:AA$163)-1
               )
            ),
         $E$65=Database!$B$608,
            IF($E$55=0, 0,
               SUMPRODUCT(
                  $G$169:AA$169,
                  (1+$E$55)^($E$54-$G$163:AA$163)-1
               )
            ),
         $E$65=Database!$B$609, 0,
         $E$65=Database!$B$610, 0,
         $E$65=Database!$B$611, 0
      )
   ),
   0
)</f>
        <v>0</v>
      </c>
      <c r="AB200" s="151" cm="1">
        <f t="array" ref="AB200">IFERROR(
   IF(AB$163&lt;&gt;$E$54,
      0,
      _xlfn.IFS(
         $E$65=Database!$B$607,
            IF($E$56=0, 0,
               SUMPRODUCT(
                  $G$169:AB$169,
                  (1+$E$56)^($E$54-$G$163:AB$163)-1
               )
            ),
         $E$65=Database!$B$608,
            IF($E$55=0, 0,
               SUMPRODUCT(
                  $G$169:AB$169,
                  (1+$E$55)^($E$54-$G$163:AB$163)-1
               )
            ),
         $E$65=Database!$B$609, 0,
         $E$65=Database!$B$610, 0,
         $E$65=Database!$B$611, 0
      )
   ),
   0
)</f>
        <v>0</v>
      </c>
      <c r="AC200" s="151" cm="1">
        <f t="array" ref="AC200">IFERROR(
   IF(AC$163&lt;&gt;$E$54,
      0,
      _xlfn.IFS(
         $E$65=Database!$B$607,
            IF($E$56=0, 0,
               SUMPRODUCT(
                  $G$169:AC$169,
                  (1+$E$56)^($E$54-$G$163:AC$163)-1
               )
            ),
         $E$65=Database!$B$608,
            IF($E$55=0, 0,
               SUMPRODUCT(
                  $G$169:AC$169,
                  (1+$E$55)^($E$54-$G$163:AC$163)-1
               )
            ),
         $E$65=Database!$B$609, 0,
         $E$65=Database!$B$610, 0,
         $E$65=Database!$B$611, 0
      )
   ),
   0
)</f>
        <v>0</v>
      </c>
      <c r="AD200" s="151" cm="1">
        <f t="array" ref="AD200">IFERROR(
   IF(AD$163&lt;&gt;$E$54,
      0,
      _xlfn.IFS(
         $E$65=Database!$B$607,
            IF($E$56=0, 0,
               SUMPRODUCT(
                  $G$169:AD$169,
                  (1+$E$56)^($E$54-$G$163:AD$163)-1
               )
            ),
         $E$65=Database!$B$608,
            IF($E$55=0, 0,
               SUMPRODUCT(
                  $G$169:AD$169,
                  (1+$E$55)^($E$54-$G$163:AD$163)-1
               )
            ),
         $E$65=Database!$B$609, 0,
         $E$65=Database!$B$610, 0,
         $E$65=Database!$B$611, 0
      )
   ),
   0
)</f>
        <v>0</v>
      </c>
      <c r="AE200" s="151" cm="1">
        <f t="array" ref="AE200">IFERROR(
   IF(AE$163&lt;&gt;$E$54,
      0,
      _xlfn.IFS(
         $E$65=Database!$B$607,
            IF($E$56=0, 0,
               SUMPRODUCT(
                  $G$169:AE$169,
                  (1+$E$56)^($E$54-$G$163:AE$163)-1
               )
            ),
         $E$65=Database!$B$608,
            IF($E$55=0, 0,
               SUMPRODUCT(
                  $G$169:AE$169,
                  (1+$E$55)^($E$54-$G$163:AE$163)-1
               )
            ),
         $E$65=Database!$B$609, 0,
         $E$65=Database!$B$610, 0,
         $E$65=Database!$B$611, 0
      )
   ),
   0
)</f>
        <v>0</v>
      </c>
      <c r="AF200" s="151" cm="1">
        <f t="array" ref="AF200">IFERROR(
   IF(AF$163&lt;&gt;$E$54,
      0,
      _xlfn.IFS(
         $E$65=Database!$B$607,
            IF($E$56=0, 0,
               SUMPRODUCT(
                  $G$169:AF$169,
                  (1+$E$56)^($E$54-$G$163:AF$163)-1
               )
            ),
         $E$65=Database!$B$608,
            IF($E$55=0, 0,
               SUMPRODUCT(
                  $G$169:AF$169,
                  (1+$E$55)^($E$54-$G$163:AF$163)-1
               )
            ),
         $E$65=Database!$B$609, 0,
         $E$65=Database!$B$610, 0,
         $E$65=Database!$B$611, 0
      )
   ),
   0
)</f>
        <v>0</v>
      </c>
      <c r="AG200" s="151" cm="1">
        <f t="array" ref="AG200">IFERROR(
   IF(AG$163&lt;&gt;$E$54,
      0,
      _xlfn.IFS(
         $E$65=Database!$B$607,
            IF($E$56=0, 0,
               SUMPRODUCT(
                  $G$169:AG$169,
                  (1+$E$56)^($E$54-$G$163:AG$163)-1
               )
            ),
         $E$65=Database!$B$608,
            IF($E$55=0, 0,
               SUMPRODUCT(
                  $G$169:AG$169,
                  (1+$E$55)^($E$54-$G$163:AG$163)-1
               )
            ),
         $E$65=Database!$B$609, 0,
         $E$65=Database!$B$610, 0,
         $E$65=Database!$B$611, 0
      )
   ),
   0
)</f>
        <v>0</v>
      </c>
      <c r="AH200" s="151" cm="1">
        <f t="array" ref="AH200">IFERROR(
   IF(AH$163&lt;&gt;$E$54,
      0,
      _xlfn.IFS(
         $E$65=Database!$B$607,
            IF($E$56=0, 0,
               SUMPRODUCT(
                  $G$169:AH$169,
                  (1+$E$56)^($E$54-$G$163:AH$163)-1
               )
            ),
         $E$65=Database!$B$608,
            IF($E$55=0, 0,
               SUMPRODUCT(
                  $G$169:AH$169,
                  (1+$E$55)^($E$54-$G$163:AH$163)-1
               )
            ),
         $E$65=Database!$B$609, 0,
         $E$65=Database!$B$610, 0,
         $E$65=Database!$B$611, 0
      )
   ),
   0
)</f>
        <v>0</v>
      </c>
      <c r="AI200" s="151" cm="1">
        <f t="array" ref="AI200">IFERROR(
   IF(AI$163&lt;&gt;$E$54,
      0,
      _xlfn.IFS(
         $E$65=Database!$B$607,
            IF($E$56=0, 0,
               SUMPRODUCT(
                  $G$169:AI$169,
                  (1+$E$56)^($E$54-$G$163:AI$163)-1
               )
            ),
         $E$65=Database!$B$608,
            IF($E$55=0, 0,
               SUMPRODUCT(
                  $G$169:AI$169,
                  (1+$E$55)^($E$54-$G$163:AI$163)-1
               )
            ),
         $E$65=Database!$B$609, 0,
         $E$65=Database!$B$610, 0,
         $E$65=Database!$B$611, 0
      )
   ),
   0
)</f>
        <v>0</v>
      </c>
      <c r="AJ200" s="151" cm="1">
        <f t="array" ref="AJ200">IFERROR(
   IF(AJ$163&lt;&gt;$E$54,
      0,
      _xlfn.IFS(
         $E$65=Database!$B$607,
            IF($E$56=0, 0,
               SUMPRODUCT(
                  $G$169:AJ$169,
                  (1+$E$56)^($E$54-$G$163:AJ$163)-1
               )
            ),
         $E$65=Database!$B$608,
            IF($E$55=0, 0,
               SUMPRODUCT(
                  $G$169:AJ$169,
                  (1+$E$55)^($E$54-$G$163:AJ$163)-1
               )
            ),
         $E$65=Database!$B$609, 0,
         $E$65=Database!$B$610, 0,
         $E$65=Database!$B$611, 0
      )
   ),
   0
)</f>
        <v>0</v>
      </c>
      <c r="AK200" s="151" cm="1">
        <f t="array" ref="AK200">IFERROR(
   IF(AK$163&lt;&gt;$E$54,
      0,
      _xlfn.IFS(
         $E$65=Database!$B$607,
            IF($E$56=0, 0,
               SUMPRODUCT(
                  $G$169:AK$169,
                  (1+$E$56)^($E$54-$G$163:AK$163)-1
               )
            ),
         $E$65=Database!$B$608,
            IF($E$55=0, 0,
               SUMPRODUCT(
                  $G$169:AK$169,
                  (1+$E$55)^($E$54-$G$163:AK$163)-1
               )
            ),
         $E$65=Database!$B$609, 0,
         $E$65=Database!$B$610, 0,
         $E$65=Database!$B$611, 0
      )
   ),
   0
)</f>
        <v>0</v>
      </c>
      <c r="AL200" s="151" cm="1">
        <f t="array" ref="AL200">IFERROR(
   IF(AL$163&lt;&gt;$E$54,
      0,
      _xlfn.IFS(
         $E$65=Database!$B$607,
            IF($E$56=0, 0,
               SUMPRODUCT(
                  $G$169:AL$169,
                  (1+$E$56)^($E$54-$G$163:AL$163)-1
               )
            ),
         $E$65=Database!$B$608,
            IF($E$55=0, 0,
               SUMPRODUCT(
                  $G$169:AL$169,
                  (1+$E$55)^($E$54-$G$163:AL$163)-1
               )
            ),
         $E$65=Database!$B$609, 0,
         $E$65=Database!$B$610, 0,
         $E$65=Database!$B$611, 0
      )
   ),
   0
)</f>
        <v>0</v>
      </c>
      <c r="AM200" s="151" cm="1">
        <f t="array" ref="AM200">IFERROR(
   IF(AM$163&lt;&gt;$E$54,
      0,
      _xlfn.IFS(
         $E$65=Database!$B$607,
            IF($E$56=0, 0,
               SUMPRODUCT(
                  $G$169:AM$169,
                  (1+$E$56)^($E$54-$G$163:AM$163)-1
               )
            ),
         $E$65=Database!$B$608,
            IF($E$55=0, 0,
               SUMPRODUCT(
                  $G$169:AM$169,
                  (1+$E$55)^($E$54-$G$163:AM$163)-1
               )
            ),
         $E$65=Database!$B$609, 0,
         $E$65=Database!$B$610, 0,
         $E$65=Database!$B$611, 0
      )
   ),
   0
)</f>
        <v>0</v>
      </c>
      <c r="AN200" s="151" cm="1">
        <f t="array" ref="AN200">IFERROR(
   IF(AN$163&lt;&gt;$E$54,
      0,
      _xlfn.IFS(
         $E$65=Database!$B$607,
            IF($E$56=0, 0,
               SUMPRODUCT(
                  $G$169:AN$169,
                  (1+$E$56)^($E$54-$G$163:AN$163)-1
               )
            ),
         $E$65=Database!$B$608,
            IF($E$55=0, 0,
               SUMPRODUCT(
                  $G$169:AN$169,
                  (1+$E$55)^($E$54-$G$163:AN$163)-1
               )
            ),
         $E$65=Database!$B$609, 0,
         $E$65=Database!$B$610, 0,
         $E$65=Database!$B$611, 0
      )
   ),
   0
)</f>
        <v>0</v>
      </c>
      <c r="AO200" s="151" cm="1">
        <f t="array" ref="AO200">IFERROR(
   IF(AO$163&lt;&gt;$E$54,
      0,
      _xlfn.IFS(
         $E$65=Database!$B$607,
            IF($E$56=0, 0,
               SUMPRODUCT(
                  $G$169:AO$169,
                  (1+$E$56)^($E$54-$G$163:AO$163)-1
               )
            ),
         $E$65=Database!$B$608,
            IF($E$55=0, 0,
               SUMPRODUCT(
                  $G$169:AO$169,
                  (1+$E$55)^($E$54-$G$163:AO$163)-1
               )
            ),
         $E$65=Database!$B$609, 0,
         $E$65=Database!$B$610, 0,
         $E$65=Database!$B$611, 0
      )
   ),
   0
)</f>
        <v>0</v>
      </c>
      <c r="AP200" s="151" cm="1">
        <f t="array" ref="AP200">IFERROR(
   IF(AP$163&lt;&gt;$E$54,
      0,
      _xlfn.IFS(
         $E$65=Database!$B$607,
            IF($E$56=0, 0,
               SUMPRODUCT(
                  $G$169:AP$169,
                  (1+$E$56)^($E$54-$G$163:AP$163)-1
               )
            ),
         $E$65=Database!$B$608,
            IF($E$55=0, 0,
               SUMPRODUCT(
                  $G$169:AP$169,
                  (1+$E$55)^($E$54-$G$163:AP$163)-1
               )
            ),
         $E$65=Database!$B$609, 0,
         $E$65=Database!$B$610, 0,
         $E$65=Database!$B$611, 0
      )
   ),
   0
)</f>
        <v>0</v>
      </c>
      <c r="AQ200" s="151" cm="1">
        <f t="array" ref="AQ200">IFERROR(
   IF(AQ$163&lt;&gt;$E$54,
      0,
      _xlfn.IFS(
         $E$65=Database!$B$607,
            IF($E$56=0, 0,
               SUMPRODUCT(
                  $G$169:AQ$169,
                  (1+$E$56)^($E$54-$G$163:AQ$163)-1
               )
            ),
         $E$65=Database!$B$608,
            IF($E$55=0, 0,
               SUMPRODUCT(
                  $G$169:AQ$169,
                  (1+$E$55)^($E$54-$G$163:AQ$163)-1
               )
            ),
         $E$65=Database!$B$609, 0,
         $E$65=Database!$B$610, 0,
         $E$65=Database!$B$611, 0
      )
   ),
   0
)</f>
        <v>0</v>
      </c>
      <c r="AR200" s="151" cm="1">
        <f t="array" ref="AR200">IFERROR(
   IF(AR$163&lt;&gt;$E$54,
      0,
      _xlfn.IFS(
         $E$65=Database!$B$607,
            IF($E$56=0, 0,
               SUMPRODUCT(
                  $G$169:AR$169,
                  (1+$E$56)^($E$54-$G$163:AR$163)-1
               )
            ),
         $E$65=Database!$B$608,
            IF($E$55=0, 0,
               SUMPRODUCT(
                  $G$169:AR$169,
                  (1+$E$55)^($E$54-$G$163:AR$163)-1
               )
            ),
         $E$65=Database!$B$609, 0,
         $E$65=Database!$B$610, 0,
         $E$65=Database!$B$611, 0
      )
   ),
   0
)</f>
        <v>0</v>
      </c>
      <c r="AS200" s="151" cm="1">
        <f t="array" ref="AS200">IFERROR(
   IF(AS$163&lt;&gt;$E$54,
      0,
      _xlfn.IFS(
         $E$65=Database!$B$607,
            IF($E$56=0, 0,
               SUMPRODUCT(
                  $G$169:AS$169,
                  (1+$E$56)^($E$54-$G$163:AS$163)-1
               )
            ),
         $E$65=Database!$B$608,
            IF($E$55=0, 0,
               SUMPRODUCT(
                  $G$169:AS$169,
                  (1+$E$55)^($E$54-$G$163:AS$163)-1
               )
            ),
         $E$65=Database!$B$609, 0,
         $E$65=Database!$B$610, 0,
         $E$65=Database!$B$611, 0
      )
   ),
   0
)</f>
        <v>0</v>
      </c>
      <c r="AT200" s="151" cm="1">
        <f t="array" ref="AT200">IFERROR(
   IF(AT$163&lt;&gt;$E$54,
      0,
      _xlfn.IFS(
         $E$65=Database!$B$607,
            IF($E$56=0, 0,
               SUMPRODUCT(
                  $G$169:AT$169,
                  (1+$E$56)^($E$54-$G$163:AT$163)-1
               )
            ),
         $E$65=Database!$B$608,
            IF($E$55=0, 0,
               SUMPRODUCT(
                  $G$169:AT$169,
                  (1+$E$55)^($E$54-$G$163:AT$163)-1
               )
            ),
         $E$65=Database!$B$609, 0,
         $E$65=Database!$B$610, 0,
         $E$65=Database!$B$611, 0
      )
   ),
   0
)</f>
        <v>0</v>
      </c>
      <c r="AU200" s="151" cm="1">
        <f t="array" ref="AU200">IFERROR(
   IF(AU$163&lt;&gt;$E$54,
      0,
      _xlfn.IFS(
         $E$65=Database!$B$607,
            IF($E$56=0, 0,
               SUMPRODUCT(
                  $G$169:AU$169,
                  (1+$E$56)^($E$54-$G$163:AU$163)-1
               )
            ),
         $E$65=Database!$B$608,
            IF($E$55=0, 0,
               SUMPRODUCT(
                  $G$169:AU$169,
                  (1+$E$55)^($E$54-$G$163:AU$163)-1
               )
            ),
         $E$65=Database!$B$609, 0,
         $E$65=Database!$B$610, 0,
         $E$65=Database!$B$611, 0
      )
   ),
   0
)</f>
        <v>0</v>
      </c>
      <c r="AV200" s="151" cm="1">
        <f t="array" ref="AV200">IFERROR(
   IF(AV$163&lt;&gt;$E$54,
      0,
      _xlfn.IFS(
         $E$65=Database!$B$607,
            IF($E$56=0, 0,
               SUMPRODUCT(
                  $G$169:AV$169,
                  (1+$E$56)^($E$54-$G$163:AV$163)-1
               )
            ),
         $E$65=Database!$B$608,
            IF($E$55=0, 0,
               SUMPRODUCT(
                  $G$169:AV$169,
                  (1+$E$55)^($E$54-$G$163:AV$163)-1
               )
            ),
         $E$65=Database!$B$609, 0,
         $E$65=Database!$B$610, 0,
         $E$65=Database!$B$611, 0
      )
   ),
   0
)</f>
        <v>0</v>
      </c>
      <c r="AW200" s="151" cm="1">
        <f t="array" ref="AW200">IFERROR(
   IF(AW$163&lt;&gt;$E$54,
      0,
      _xlfn.IFS(
         $E$65=Database!$B$607,
            IF($E$56=0, 0,
               SUMPRODUCT(
                  $G$169:AW$169,
                  (1+$E$56)^($E$54-$G$163:AW$163)-1
               )
            ),
         $E$65=Database!$B$608,
            IF($E$55=0, 0,
               SUMPRODUCT(
                  $G$169:AW$169,
                  (1+$E$55)^($E$54-$G$163:AW$163)-1
               )
            ),
         $E$65=Database!$B$609, 0,
         $E$65=Database!$B$610, 0,
         $E$65=Database!$B$611, 0
      )
   ),
   0
)</f>
        <v>0</v>
      </c>
      <c r="AX200" s="151" cm="1">
        <f t="array" ref="AX200">IFERROR(
   IF(AX$163&lt;&gt;$E$54,
      0,
      _xlfn.IFS(
         $E$65=Database!$B$607,
            IF($E$56=0, 0,
               SUMPRODUCT(
                  $G$169:AX$169,
                  (1+$E$56)^($E$54-$G$163:AX$163)-1
               )
            ),
         $E$65=Database!$B$608,
            IF($E$55=0, 0,
               SUMPRODUCT(
                  $G$169:AX$169,
                  (1+$E$55)^($E$54-$G$163:AX$163)-1
               )
            ),
         $E$65=Database!$B$609, 0,
         $E$65=Database!$B$610, 0,
         $E$65=Database!$B$611, 0
      )
   ),
   0
)</f>
        <v>0</v>
      </c>
      <c r="AY200" s="151" cm="1">
        <f t="array" ref="AY200">IFERROR(
   IF(AY$163&lt;&gt;$E$54,
      0,
      _xlfn.IFS(
         $E$65=Database!$B$607,
            IF($E$56=0, 0,
               SUMPRODUCT(
                  $G$169:AY$169,
                  (1+$E$56)^($E$54-$G$163:AY$163)-1
               )
            ),
         $E$65=Database!$B$608,
            IF($E$55=0, 0,
               SUMPRODUCT(
                  $G$169:AY$169,
                  (1+$E$55)^($E$54-$G$163:AY$163)-1
               )
            ),
         $E$65=Database!$B$609, 0,
         $E$65=Database!$B$610, 0,
         $E$65=Database!$B$611, 0
      )
   ),
   0
)</f>
        <v>0</v>
      </c>
      <c r="AZ200" s="151" cm="1">
        <f t="array" ref="AZ200">IFERROR(
   IF(AZ$163&lt;&gt;$E$54,
      0,
      _xlfn.IFS(
         $E$65=Database!$B$607,
            IF($E$56=0, 0,
               SUMPRODUCT(
                  $G$169:AZ$169,
                  (1+$E$56)^($E$54-$G$163:AZ$163)-1
               )
            ),
         $E$65=Database!$B$608,
            IF($E$55=0, 0,
               SUMPRODUCT(
                  $G$169:AZ$169,
                  (1+$E$55)^($E$54-$G$163:AZ$163)-1
               )
            ),
         $E$65=Database!$B$609, 0,
         $E$65=Database!$B$610, 0,
         $E$65=Database!$B$611, 0
      )
   ),
   0
)</f>
        <v>0</v>
      </c>
      <c r="BA200" s="151" cm="1">
        <f t="array" ref="BA200">IFERROR(
   IF(BA$163&lt;&gt;$E$54,
      0,
      _xlfn.IFS(
         $E$65=Database!$B$607,
            IF($E$56=0, 0,
               SUMPRODUCT(
                  $G$169:BA$169,
                  (1+$E$56)^($E$54-$G$163:BA$163)-1
               )
            ),
         $E$65=Database!$B$608,
            IF($E$55=0, 0,
               SUMPRODUCT(
                  $G$169:BA$169,
                  (1+$E$55)^($E$54-$G$163:BA$163)-1
               )
            ),
         $E$65=Database!$B$609, 0,
         $E$65=Database!$B$610, 0,
         $E$65=Database!$B$611, 0
      )
   ),
   0
)</f>
        <v>0</v>
      </c>
      <c r="BB200" s="151" cm="1">
        <f t="array" ref="BB200">IFERROR(
   IF(BB$163&lt;&gt;$E$54,
      0,
      _xlfn.IFS(
         $E$65=Database!$B$607,
            IF($E$56=0, 0,
               SUMPRODUCT(
                  $G$169:BB$169,
                  (1+$E$56)^($E$54-$G$163:BB$163)-1
               )
            ),
         $E$65=Database!$B$608,
            IF($E$55=0, 0,
               SUMPRODUCT(
                  $G$169:BB$169,
                  (1+$E$55)^($E$54-$G$163:BB$163)-1
               )
            ),
         $E$65=Database!$B$609, 0,
         $E$65=Database!$B$610, 0,
         $E$65=Database!$B$611, 0
      )
   ),
   0
)</f>
        <v>0</v>
      </c>
      <c r="BC200" s="151" cm="1">
        <f t="array" ref="BC200">IFERROR(
   IF(BC$163&lt;&gt;$E$54,
      0,
      _xlfn.IFS(
         $E$65=Database!$B$607,
            IF($E$56=0, 0,
               SUMPRODUCT(
                  $G$169:BC$169,
                  (1+$E$56)^($E$54-$G$163:BC$163)-1
               )
            ),
         $E$65=Database!$B$608,
            IF($E$55=0, 0,
               SUMPRODUCT(
                  $G$169:BC$169,
                  (1+$E$55)^($E$54-$G$163:BC$163)-1
               )
            ),
         $E$65=Database!$B$609, 0,
         $E$65=Database!$B$610, 0,
         $E$65=Database!$B$611, 0
      )
   ),
   0
)</f>
        <v>0</v>
      </c>
      <c r="BD200" s="151" cm="1">
        <f t="array" ref="BD200">IFERROR(
   IF(BD$163&lt;&gt;$E$54,
      0,
      _xlfn.IFS(
         $E$65=Database!$B$607,
            IF($E$56=0, 0,
               SUMPRODUCT(
                  $G$169:BD$169,
                  (1+$E$56)^($E$54-$G$163:BD$163)-1
               )
            ),
         $E$65=Database!$B$608,
            IF($E$55=0, 0,
               SUMPRODUCT(
                  $G$169:BD$169,
                  (1+$E$55)^($E$54-$G$163:BD$163)-1
               )
            ),
         $E$65=Database!$B$609, 0,
         $E$65=Database!$B$610, 0,
         $E$65=Database!$B$611, 0
      )
   ),
   0
)</f>
        <v>0</v>
      </c>
      <c r="BE200" s="151" cm="1">
        <f t="array" ref="BE200">IFERROR(
   IF(BE$163&lt;&gt;$E$54,
      0,
      _xlfn.IFS(
         $E$65=Database!$B$607,
            IF($E$56=0, 0,
               SUMPRODUCT(
                  $G$169:BE$169,
                  (1+$E$56)^($E$54-$G$163:BE$163)-1
               )
            ),
         $E$65=Database!$B$608,
            IF($E$55=0, 0,
               SUMPRODUCT(
                  $G$169:BE$169,
                  (1+$E$55)^($E$54-$G$163:BE$163)-1
               )
            ),
         $E$65=Database!$B$609, 0,
         $E$65=Database!$B$610, 0,
         $E$65=Database!$B$611, 0
      )
   ),
   0
)</f>
        <v>0</v>
      </c>
      <c r="BF200" s="151" cm="1">
        <f t="array" ref="BF200">IFERROR(
   IF(BF$163&lt;&gt;$E$54,
      0,
      _xlfn.IFS(
         $E$65=Database!$B$607,
            IF($E$56=0, 0,
               SUMPRODUCT(
                  $G$169:BF$169,
                  (1+$E$56)^($E$54-$G$163:BF$163)-1
               )
            ),
         $E$65=Database!$B$608,
            IF($E$55=0, 0,
               SUMPRODUCT(
                  $G$169:BF$169,
                  (1+$E$55)^($E$54-$G$163:BF$163)-1
               )
            ),
         $E$65=Database!$B$609, 0,
         $E$65=Database!$B$610, 0,
         $E$65=Database!$B$611, 0
      )
   ),
   0
)</f>
        <v>0</v>
      </c>
      <c r="BG200" s="151" cm="1">
        <f t="array" ref="BG200">IFERROR(
   IF(BG$163&lt;&gt;$E$54,
      0,
      _xlfn.IFS(
         $E$65=Database!$B$607,
            IF($E$56=0, 0,
               SUMPRODUCT(
                  $G$169:BG$169,
                  (1+$E$56)^($E$54-$G$163:BG$163)-1
               )
            ),
         $E$65=Database!$B$608,
            IF($E$55=0, 0,
               SUMPRODUCT(
                  $G$169:BG$169,
                  (1+$E$55)^($E$54-$G$163:BG$163)-1
               )
            ),
         $E$65=Database!$B$609, 0,
         $E$65=Database!$B$610, 0,
         $E$65=Database!$B$611, 0
      )
   ),
   0
)</f>
        <v>0</v>
      </c>
      <c r="BH200" s="151" cm="1">
        <f t="array" ref="BH200">IFERROR(
   IF(BH$163&lt;&gt;$E$54,
      0,
      _xlfn.IFS(
         $E$65=Database!$B$607,
            IF($E$56=0, 0,
               SUMPRODUCT(
                  $G$169:BH$169,
                  (1+$E$56)^($E$54-$G$163:BH$163)-1
               )
            ),
         $E$65=Database!$B$608,
            IF($E$55=0, 0,
               SUMPRODUCT(
                  $G$169:BH$169,
                  (1+$E$55)^($E$54-$G$163:BH$163)-1
               )
            ),
         $E$65=Database!$B$609, 0,
         $E$65=Database!$B$610, 0,
         $E$65=Database!$B$611, 0
      )
   ),
   0
)</f>
        <v>0</v>
      </c>
      <c r="BI200" s="151" cm="1">
        <f t="array" ref="BI200">IFERROR(
   IF(BI$163&lt;&gt;$E$54,
      0,
      _xlfn.IFS(
         $E$65=Database!$B$607,
            IF($E$56=0, 0,
               SUMPRODUCT(
                  $G$169:BI$169,
                  (1+$E$56)^($E$54-$G$163:BI$163)-1
               )
            ),
         $E$65=Database!$B$608,
            IF($E$55=0, 0,
               SUMPRODUCT(
                  $G$169:BI$169,
                  (1+$E$55)^($E$54-$G$163:BI$163)-1
               )
            ),
         $E$65=Database!$B$609, 0,
         $E$65=Database!$B$610, 0,
         $E$65=Database!$B$611, 0
      )
   ),
   0
)</f>
        <v>0</v>
      </c>
      <c r="BJ200" s="151" cm="1">
        <f t="array" ref="BJ200">IFERROR(
   IF(BJ$163&lt;&gt;$E$54,
      0,
      _xlfn.IFS(
         $E$65=Database!$B$607,
            IF($E$56=0, 0,
               SUMPRODUCT(
                  $G$169:BJ$169,
                  (1+$E$56)^($E$54-$G$163:BJ$163)-1
               )
            ),
         $E$65=Database!$B$608,
            IF($E$55=0, 0,
               SUMPRODUCT(
                  $G$169:BJ$169,
                  (1+$E$55)^($E$54-$G$163:BJ$163)-1
               )
            ),
         $E$65=Database!$B$609, 0,
         $E$65=Database!$B$610, 0,
         $E$65=Database!$B$611, 0
      )
   ),
   0
)</f>
        <v>0</v>
      </c>
      <c r="BK200" s="151" cm="1">
        <f t="array" ref="BK200">IFERROR(
   IF(BK$163&lt;&gt;$E$54,
      0,
      _xlfn.IFS(
         $E$65=Database!$B$607,
            IF($E$56=0, 0,
               SUMPRODUCT(
                  $G$169:BK$169,
                  (1+$E$56)^($E$54-$G$163:BK$163)-1
               )
            ),
         $E$65=Database!$B$608,
            IF($E$55=0, 0,
               SUMPRODUCT(
                  $G$169:BK$169,
                  (1+$E$55)^($E$54-$G$163:BK$163)-1
               )
            ),
         $E$65=Database!$B$609, 0,
         $E$65=Database!$B$610, 0,
         $E$65=Database!$B$611, 0
      )
   ),
   0
)</f>
        <v>0</v>
      </c>
      <c r="BL200" s="151" cm="1">
        <f t="array" ref="BL200">IFERROR(
   IF(BL$163&lt;&gt;$E$54,
      0,
      _xlfn.IFS(
         $E$65=Database!$B$607,
            IF($E$56=0, 0,
               SUMPRODUCT(
                  $G$169:BL$169,
                  (1+$E$56)^($E$54-$G$163:BL$163)-1
               )
            ),
         $E$65=Database!$B$608,
            IF($E$55=0, 0,
               SUMPRODUCT(
                  $G$169:BL$169,
                  (1+$E$55)^($E$54-$G$163:BL$163)-1
               )
            ),
         $E$65=Database!$B$609, 0,
         $E$65=Database!$B$610, 0,
         $E$65=Database!$B$611, 0
      )
   ),
   0
)</f>
        <v>0</v>
      </c>
      <c r="BM200" s="151" cm="1">
        <f t="array" ref="BM200">IFERROR(
   IF(BM$163&lt;&gt;$E$54,
      0,
      _xlfn.IFS(
         $E$65=Database!$B$607,
            IF($E$56=0, 0,
               SUMPRODUCT(
                  $G$169:BM$169,
                  (1+$E$56)^($E$54-$G$163:BM$163)-1
               )
            ),
         $E$65=Database!$B$608,
            IF($E$55=0, 0,
               SUMPRODUCT(
                  $G$169:BM$169,
                  (1+$E$55)^($E$54-$G$163:BM$163)-1
               )
            ),
         $E$65=Database!$B$609, 0,
         $E$65=Database!$B$610, 0,
         $E$65=Database!$B$611, 0
      )
   ),
   0
)</f>
        <v>0</v>
      </c>
      <c r="BN200" s="151" cm="1">
        <f t="array" ref="BN200">IFERROR(
   IF(BN$163&lt;&gt;$E$54,
      0,
      _xlfn.IFS(
         $E$65=Database!$B$607,
            IF($E$56=0, 0,
               SUMPRODUCT(
                  $G$169:BN$169,
                  (1+$E$56)^($E$54-$G$163:BN$163)-1
               )
            ),
         $E$65=Database!$B$608,
            IF($E$55=0, 0,
               SUMPRODUCT(
                  $G$169:BN$169,
                  (1+$E$55)^($E$54-$G$163:BN$163)-1
               )
            ),
         $E$65=Database!$B$609, 0,
         $E$65=Database!$B$610, 0,
         $E$65=Database!$B$611, 0
      )
   ),
   0
)</f>
        <v>0</v>
      </c>
      <c r="BO200" s="151" cm="1">
        <f t="array" ref="BO200">IFERROR(
   IF(BO$163&lt;&gt;$E$54,
      0,
      _xlfn.IFS(
         $E$65=Database!$B$607,
            IF($E$56=0, 0,
               SUMPRODUCT(
                  $G$169:BO$169,
                  (1+$E$56)^($E$54-$G$163:BO$163)-1
               )
            ),
         $E$65=Database!$B$608,
            IF($E$55=0, 0,
               SUMPRODUCT(
                  $G$169:BO$169,
                  (1+$E$55)^($E$54-$G$163:BO$163)-1
               )
            ),
         $E$65=Database!$B$609, 0,
         $E$65=Database!$B$610, 0,
         $E$65=Database!$B$611, 0
      )
   ),
   0
)</f>
        <v>0</v>
      </c>
      <c r="BP200" s="151" cm="1">
        <f t="array" ref="BP200">IFERROR(
   IF(BP$163&lt;&gt;$E$54,
      0,
      _xlfn.IFS(
         $E$65=Database!$B$607,
            IF($E$56=0, 0,
               SUMPRODUCT(
                  $G$169:BP$169,
                  (1+$E$56)^($E$54-$G$163:BP$163)-1
               )
            ),
         $E$65=Database!$B$608,
            IF($E$55=0, 0,
               SUMPRODUCT(
                  $G$169:BP$169,
                  (1+$E$55)^($E$54-$G$163:BP$163)-1
               )
            ),
         $E$65=Database!$B$609, 0,
         $E$65=Database!$B$610, 0,
         $E$65=Database!$B$611, 0
      )
   ),
   0
)</f>
        <v>0</v>
      </c>
      <c r="BQ200" s="151" cm="1">
        <f t="array" ref="BQ200">IFERROR(
   IF(BQ$163&lt;&gt;$E$54,
      0,
      _xlfn.IFS(
         $E$65=Database!$B$607,
            IF($E$56=0, 0,
               SUMPRODUCT(
                  $G$169:BQ$169,
                  (1+$E$56)^($E$54-$G$163:BQ$163)-1
               )
            ),
         $E$65=Database!$B$608,
            IF($E$55=0, 0,
               SUMPRODUCT(
                  $G$169:BQ$169,
                  (1+$E$55)^($E$54-$G$163:BQ$163)-1
               )
            ),
         $E$65=Database!$B$609, 0,
         $E$65=Database!$B$610, 0,
         $E$65=Database!$B$611, 0
      )
   ),
   0
)</f>
        <v>0</v>
      </c>
      <c r="BR200" s="151" cm="1">
        <f t="array" ref="BR200">IFERROR(
   IF(BR$163&lt;&gt;$E$54,
      0,
      _xlfn.IFS(
         $E$65=Database!$B$607,
            IF($E$56=0, 0,
               SUMPRODUCT(
                  $G$169:BR$169,
                  (1+$E$56)^($E$54-$G$163:BR$163)-1
               )
            ),
         $E$65=Database!$B$608,
            IF($E$55=0, 0,
               SUMPRODUCT(
                  $G$169:BR$169,
                  (1+$E$55)^($E$54-$G$163:BR$163)-1
               )
            ),
         $E$65=Database!$B$609, 0,
         $E$65=Database!$B$610, 0,
         $E$65=Database!$B$611, 0
      )
   ),
   0
)</f>
        <v>0</v>
      </c>
      <c r="BS200" s="151" cm="1">
        <f t="array" ref="BS200">IFERROR(
   IF(BS$163&lt;&gt;$E$54,
      0,
      _xlfn.IFS(
         $E$65=Database!$B$607,
            IF($E$56=0, 0,
               SUMPRODUCT(
                  $G$169:BS$169,
                  (1+$E$56)^($E$54-$G$163:BS$163)-1
               )
            ),
         $E$65=Database!$B$608,
            IF($E$55=0, 0,
               SUMPRODUCT(
                  $G$169:BS$169,
                  (1+$E$55)^($E$54-$G$163:BS$163)-1
               )
            ),
         $E$65=Database!$B$609, 0,
         $E$65=Database!$B$610, 0,
         $E$65=Database!$B$611, 0
      )
   ),
   0
)</f>
        <v>0</v>
      </c>
      <c r="BT200" s="151" cm="1">
        <f t="array" ref="BT200">IFERROR(
   IF(BT$163&lt;&gt;$E$54,
      0,
      _xlfn.IFS(
         $E$65=Database!$B$607,
            IF($E$56=0, 0,
               SUMPRODUCT(
                  $G$169:BT$169,
                  (1+$E$56)^($E$54-$G$163:BT$163)-1
               )
            ),
         $E$65=Database!$B$608,
            IF($E$55=0, 0,
               SUMPRODUCT(
                  $G$169:BT$169,
                  (1+$E$55)^($E$54-$G$163:BT$163)-1
               )
            ),
         $E$65=Database!$B$609, 0,
         $E$65=Database!$B$610, 0,
         $E$65=Database!$B$611, 0
      )
   ),
   0
)</f>
        <v>0</v>
      </c>
      <c r="BU200" s="151" cm="1">
        <f t="array" ref="BU200">IFERROR(
   IF(BU$163&lt;&gt;$E$54,
      0,
      _xlfn.IFS(
         $E$65=Database!$B$607,
            IF($E$56=0, 0,
               SUMPRODUCT(
                  $G$169:BU$169,
                  (1+$E$56)^($E$54-$G$163:BU$163)-1
               )
            ),
         $E$65=Database!$B$608,
            IF($E$55=0, 0,
               SUMPRODUCT(
                  $G$169:BU$169,
                  (1+$E$55)^($E$54-$G$163:BU$163)-1
               )
            ),
         $E$65=Database!$B$609, 0,
         $E$65=Database!$B$610, 0,
         $E$65=Database!$B$611, 0
      )
   ),
   0
)</f>
        <v>0</v>
      </c>
      <c r="BV200" s="151" cm="1">
        <f t="array" ref="BV200">IFERROR(
   IF(BV$163&lt;&gt;$E$54,
      0,
      _xlfn.IFS(
         $E$65=Database!$B$607,
            IF($E$56=0, 0,
               SUMPRODUCT(
                  $G$169:BV$169,
                  (1+$E$56)^($E$54-$G$163:BV$163)-1
               )
            ),
         $E$65=Database!$B$608,
            IF($E$55=0, 0,
               SUMPRODUCT(
                  $G$169:BV$169,
                  (1+$E$55)^($E$54-$G$163:BV$163)-1
               )
            ),
         $E$65=Database!$B$609, 0,
         $E$65=Database!$B$610, 0,
         $E$65=Database!$B$611, 0
      )
   ),
   0
)</f>
        <v>0</v>
      </c>
      <c r="BW200" s="151" cm="1">
        <f t="array" ref="BW200">IFERROR(
   IF(BW$163&lt;&gt;$E$54,
      0,
      _xlfn.IFS(
         $E$65=Database!$B$607,
            IF($E$56=0, 0,
               SUMPRODUCT(
                  $G$169:BW$169,
                  (1+$E$56)^($E$54-$G$163:BW$163)-1
               )
            ),
         $E$65=Database!$B$608,
            IF($E$55=0, 0,
               SUMPRODUCT(
                  $G$169:BW$169,
                  (1+$E$55)^($E$54-$G$163:BW$163)-1
               )
            ),
         $E$65=Database!$B$609, 0,
         $E$65=Database!$B$610, 0,
         $E$65=Database!$B$611, 0
      )
   ),
   0
)</f>
        <v>0</v>
      </c>
      <c r="BX200" s="151" cm="1">
        <f t="array" ref="BX200">IFERROR(
   IF(BX$163&lt;&gt;$E$54,
      0,
      _xlfn.IFS(
         $E$65=Database!$B$607,
            IF($E$56=0, 0,
               SUMPRODUCT(
                  $G$169:BX$169,
                  (1+$E$56)^($E$54-$G$163:BX$163)-1
               )
            ),
         $E$65=Database!$B$608,
            IF($E$55=0, 0,
               SUMPRODUCT(
                  $G$169:BX$169,
                  (1+$E$55)^($E$54-$G$163:BX$163)-1
               )
            ),
         $E$65=Database!$B$609, 0,
         $E$65=Database!$B$610, 0,
         $E$65=Database!$B$611, 0
      )
   ),
   0
)</f>
        <v>0</v>
      </c>
      <c r="BY200" s="151" cm="1">
        <f t="array" ref="BY200">IFERROR(
   IF(BY$163&lt;&gt;$E$54,
      0,
      _xlfn.IFS(
         $E$65=Database!$B$607,
            IF($E$56=0, 0,
               SUMPRODUCT(
                  $G$169:BY$169,
                  (1+$E$56)^($E$54-$G$163:BY$163)-1
               )
            ),
         $E$65=Database!$B$608,
            IF($E$55=0, 0,
               SUMPRODUCT(
                  $G$169:BY$169,
                  (1+$E$55)^($E$54-$G$163:BY$163)-1
               )
            ),
         $E$65=Database!$B$609, 0,
         $E$65=Database!$B$610, 0,
         $E$65=Database!$B$611, 0
      )
   ),
   0
)</f>
        <v>0</v>
      </c>
      <c r="BZ200" s="151" cm="1">
        <f t="array" ref="BZ200">IFERROR(
   IF(BZ$163&lt;&gt;$E$54,
      0,
      _xlfn.IFS(
         $E$65=Database!$B$607,
            IF($E$56=0, 0,
               SUMPRODUCT(
                  $G$169:BZ$169,
                  (1+$E$56)^($E$54-$G$163:BZ$163)-1
               )
            ),
         $E$65=Database!$B$608,
            IF($E$55=0, 0,
               SUMPRODUCT(
                  $G$169:BZ$169,
                  (1+$E$55)^($E$54-$G$163:BZ$163)-1
               )
            ),
         $E$65=Database!$B$609, 0,
         $E$65=Database!$B$610, 0,
         $E$65=Database!$B$611, 0
      )
   ),
   0
)</f>
        <v>0</v>
      </c>
      <c r="CA200" s="151" cm="1">
        <f t="array" ref="CA200">IFERROR(
   IF(CA$163&lt;&gt;$E$54,
      0,
      _xlfn.IFS(
         $E$65=Database!$B$607,
            IF($E$56=0, 0,
               SUMPRODUCT(
                  $G$169:CA$169,
                  (1+$E$56)^($E$54-$G$163:CA$163)-1
               )
            ),
         $E$65=Database!$B$608,
            IF($E$55=0, 0,
               SUMPRODUCT(
                  $G$169:CA$169,
                  (1+$E$55)^($E$54-$G$163:CA$163)-1
               )
            ),
         $E$65=Database!$B$609, 0,
         $E$65=Database!$B$610, 0,
         $E$65=Database!$B$611, 0
      )
   ),
   0
)</f>
        <v>0</v>
      </c>
      <c r="CB200" s="151" cm="1">
        <f t="array" ref="CB200">IFERROR(
   IF(CB$163&lt;&gt;$E$54,
      0,
      _xlfn.IFS(
         $E$65=Database!$B$607,
            IF($E$56=0, 0,
               SUMPRODUCT(
                  $G$169:CB$169,
                  (1+$E$56)^($E$54-$G$163:CB$163)-1
               )
            ),
         $E$65=Database!$B$608,
            IF($E$55=0, 0,
               SUMPRODUCT(
                  $G$169:CB$169,
                  (1+$E$55)^($E$54-$G$163:CB$163)-1
               )
            ),
         $E$65=Database!$B$609, 0,
         $E$65=Database!$B$610, 0,
         $E$65=Database!$B$611, 0
      )
   ),
   0
)</f>
        <v>0</v>
      </c>
      <c r="CC200" s="151" cm="1">
        <f t="array" ref="CC200">IFERROR(
   IF(CC$163&lt;&gt;$E$54,
      0,
      _xlfn.IFS(
         $E$65=Database!$B$607,
            IF($E$56=0, 0,
               SUMPRODUCT(
                  $G$169:CC$169,
                  (1+$E$56)^($E$54-$G$163:CC$163)-1
               )
            ),
         $E$65=Database!$B$608,
            IF($E$55=0, 0,
               SUMPRODUCT(
                  $G$169:CC$169,
                  (1+$E$55)^($E$54-$G$163:CC$163)-1
               )
            ),
         $E$65=Database!$B$609, 0,
         $E$65=Database!$B$610, 0,
         $E$65=Database!$B$611, 0
      )
   ),
   0
)</f>
        <v>0</v>
      </c>
      <c r="CD200" s="151" cm="1">
        <f t="array" ref="CD200">IFERROR(
   IF(CD$163&lt;&gt;$E$54,
      0,
      _xlfn.IFS(
         $E$65=Database!$B$607,
            IF($E$56=0, 0,
               SUMPRODUCT(
                  $G$169:CD$169,
                  (1+$E$56)^($E$54-$G$163:CD$163)-1
               )
            ),
         $E$65=Database!$B$608,
            IF($E$55=0, 0,
               SUMPRODUCT(
                  $G$169:CD$169,
                  (1+$E$55)^($E$54-$G$163:CD$163)-1
               )
            ),
         $E$65=Database!$B$609, 0,
         $E$65=Database!$B$610, 0,
         $E$65=Database!$B$611, 0
      )
   ),
   0
)</f>
        <v>0</v>
      </c>
      <c r="CE200" s="151" cm="1">
        <f t="array" ref="CE200">IFERROR(
   IF(CE$163&lt;&gt;$E$54,
      0,
      _xlfn.IFS(
         $E$65=Database!$B$607,
            IF($E$56=0, 0,
               SUMPRODUCT(
                  $G$169:CE$169,
                  (1+$E$56)^($E$54-$G$163:CE$163)-1
               )
            ),
         $E$65=Database!$B$608,
            IF($E$55=0, 0,
               SUMPRODUCT(
                  $G$169:CE$169,
                  (1+$E$55)^($E$54-$G$163:CE$163)-1
               )
            ),
         $E$65=Database!$B$609, 0,
         $E$65=Database!$B$610, 0,
         $E$65=Database!$B$611, 0
      )
   ),
   0
)</f>
        <v>0</v>
      </c>
      <c r="CF200" s="151" cm="1">
        <f t="array" ref="CF200">IFERROR(
   IF(CF$163&lt;&gt;$E$54,
      0,
      _xlfn.IFS(
         $E$65=Database!$B$607,
            IF($E$56=0, 0,
               SUMPRODUCT(
                  $G$169:CF$169,
                  (1+$E$56)^($E$54-$G$163:CF$163)-1
               )
            ),
         $E$65=Database!$B$608,
            IF($E$55=0, 0,
               SUMPRODUCT(
                  $G$169:CF$169,
                  (1+$E$55)^($E$54-$G$163:CF$163)-1
               )
            ),
         $E$65=Database!$B$609, 0,
         $E$65=Database!$B$610, 0,
         $E$65=Database!$B$611, 0
      )
   ),
   0
)</f>
        <v>0</v>
      </c>
      <c r="CG200" s="151" cm="1">
        <f t="array" ref="CG200">IFERROR(
   IF(CG$163&lt;&gt;$E$54,
      0,
      _xlfn.IFS(
         $E$65=Database!$B$607,
            IF($E$56=0, 0,
               SUMPRODUCT(
                  $G$169:CG$169,
                  (1+$E$56)^($E$54-$G$163:CG$163)-1
               )
            ),
         $E$65=Database!$B$608,
            IF($E$55=0, 0,
               SUMPRODUCT(
                  $G$169:CG$169,
                  (1+$E$55)^($E$54-$G$163:CG$163)-1
               )
            ),
         $E$65=Database!$B$609, 0,
         $E$65=Database!$B$610, 0,
         $E$65=Database!$B$611, 0
      )
   ),
   0
)</f>
        <v>0</v>
      </c>
      <c r="CH200" s="151" cm="1">
        <f t="array" ref="CH200">IFERROR(
   IF(CH$163&lt;&gt;$E$54,
      0,
      _xlfn.IFS(
         $E$65=Database!$B$607,
            IF($E$56=0, 0,
               SUMPRODUCT(
                  $G$169:CH$169,
                  (1+$E$56)^($E$54-$G$163:CH$163)-1
               )
            ),
         $E$65=Database!$B$608,
            IF($E$55=0, 0,
               SUMPRODUCT(
                  $G$169:CH$169,
                  (1+$E$55)^($E$54-$G$163:CH$163)-1
               )
            ),
         $E$65=Database!$B$609, 0,
         $E$65=Database!$B$610, 0,
         $E$65=Database!$B$611, 0
      )
   ),
   0
)</f>
        <v>0</v>
      </c>
      <c r="CI200" s="151" cm="1">
        <f t="array" ref="CI200">IFERROR(
   IF(CI$163&lt;&gt;$E$54,
      0,
      _xlfn.IFS(
         $E$65=Database!$B$607,
            IF($E$56=0, 0,
               SUMPRODUCT(
                  $G$169:CI$169,
                  (1+$E$56)^($E$54-$G$163:CI$163)-1
               )
            ),
         $E$65=Database!$B$608,
            IF($E$55=0, 0,
               SUMPRODUCT(
                  $G$169:CI$169,
                  (1+$E$55)^($E$54-$G$163:CI$163)-1
               )
            ),
         $E$65=Database!$B$609, 0,
         $E$65=Database!$B$610, 0,
         $E$65=Database!$B$611, 0
      )
   ),
   0
)</f>
        <v>0</v>
      </c>
      <c r="CJ200" s="151" cm="1">
        <f t="array" ref="CJ200">IFERROR(
   IF(CJ$163&lt;&gt;$E$54,
      0,
      _xlfn.IFS(
         $E$65=Database!$B$607,
            IF($E$56=0, 0,
               SUMPRODUCT(
                  $G$169:CJ$169,
                  (1+$E$56)^($E$54-$G$163:CJ$163)-1
               )
            ),
         $E$65=Database!$B$608,
            IF($E$55=0, 0,
               SUMPRODUCT(
                  $G$169:CJ$169,
                  (1+$E$55)^($E$54-$G$163:CJ$163)-1
               )
            ),
         $E$65=Database!$B$609, 0,
         $E$65=Database!$B$610, 0,
         $E$65=Database!$B$611, 0
      )
   ),
   0
)</f>
        <v>0</v>
      </c>
      <c r="CK200" s="151" cm="1">
        <f t="array" ref="CK200">IFERROR(
   IF(CK$163&lt;&gt;$E$54,
      0,
      _xlfn.IFS(
         $E$65=Database!$B$607,
            IF($E$56=0, 0,
               SUMPRODUCT(
                  $G$169:CK$169,
                  (1+$E$56)^($E$54-$G$163:CK$163)-1
               )
            ),
         $E$65=Database!$B$608,
            IF($E$55=0, 0,
               SUMPRODUCT(
                  $G$169:CK$169,
                  (1+$E$55)^($E$54-$G$163:CK$163)-1
               )
            ),
         $E$65=Database!$B$609, 0,
         $E$65=Database!$B$610, 0,
         $E$65=Database!$B$611, 0
      )
   ),
   0
)</f>
        <v>0</v>
      </c>
      <c r="CL200" s="151" cm="1">
        <f t="array" ref="CL200">IFERROR(
   IF(CL$163&lt;&gt;$E$54,
      0,
      _xlfn.IFS(
         $E$65=Database!$B$607,
            IF($E$56=0, 0,
               SUMPRODUCT(
                  $G$169:CL$169,
                  (1+$E$56)^($E$54-$G$163:CL$163)-1
               )
            ),
         $E$65=Database!$B$608,
            IF($E$55=0, 0,
               SUMPRODUCT(
                  $G$169:CL$169,
                  (1+$E$55)^($E$54-$G$163:CL$163)-1
               )
            ),
         $E$65=Database!$B$609, 0,
         $E$65=Database!$B$610, 0,
         $E$65=Database!$B$611, 0
      )
   ),
   0
)</f>
        <v>0</v>
      </c>
      <c r="CM200" s="151" cm="1">
        <f t="array" ref="CM200">IFERROR(
   IF(CM$163&lt;&gt;$E$54,
      0,
      _xlfn.IFS(
         $E$65=Database!$B$607,
            IF($E$56=0, 0,
               SUMPRODUCT(
                  $G$169:CM$169,
                  (1+$E$56)^($E$54-$G$163:CM$163)-1
               )
            ),
         $E$65=Database!$B$608,
            IF($E$55=0, 0,
               SUMPRODUCT(
                  $G$169:CM$169,
                  (1+$E$55)^($E$54-$G$163:CM$163)-1
               )
            ),
         $E$65=Database!$B$609, 0,
         $E$65=Database!$B$610, 0,
         $E$65=Database!$B$611, 0
      )
   ),
   0
)</f>
        <v>0</v>
      </c>
      <c r="CN200" s="151" cm="1">
        <f t="array" ref="CN200">IFERROR(
   IF(CN$163&lt;&gt;$E$54,
      0,
      _xlfn.IFS(
         $E$65=Database!$B$607,
            IF($E$56=0, 0,
               SUMPRODUCT(
                  $G$169:CN$169,
                  (1+$E$56)^($E$54-$G$163:CN$163)-1
               )
            ),
         $E$65=Database!$B$608,
            IF($E$55=0, 0,
               SUMPRODUCT(
                  $G$169:CN$169,
                  (1+$E$55)^($E$54-$G$163:CN$163)-1
               )
            ),
         $E$65=Database!$B$609, 0,
         $E$65=Database!$B$610, 0,
         $E$65=Database!$B$611, 0
      )
   ),
   0
)</f>
        <v>0</v>
      </c>
      <c r="CO200" s="151" cm="1">
        <f t="array" ref="CO200">IFERROR(
   IF(CO$163&lt;&gt;$E$54,
      0,
      _xlfn.IFS(
         $E$65=Database!$B$607,
            IF($E$56=0, 0,
               SUMPRODUCT(
                  $G$169:CO$169,
                  (1+$E$56)^($E$54-$G$163:CO$163)-1
               )
            ),
         $E$65=Database!$B$608,
            IF($E$55=0, 0,
               SUMPRODUCT(
                  $G$169:CO$169,
                  (1+$E$55)^($E$54-$G$163:CO$163)-1
               )
            ),
         $E$65=Database!$B$609, 0,
         $E$65=Database!$B$610, 0,
         $E$65=Database!$B$611, 0
      )
   ),
   0
)</f>
        <v>0</v>
      </c>
      <c r="CP200" s="151" cm="1">
        <f t="array" ref="CP200">IFERROR(
   IF(CP$163&lt;&gt;$E$54,
      0,
      _xlfn.IFS(
         $E$65=Database!$B$607,
            IF($E$56=0, 0,
               SUMPRODUCT(
                  $G$169:CP$169,
                  (1+$E$56)^($E$54-$G$163:CP$163)-1
               )
            ),
         $E$65=Database!$B$608,
            IF($E$55=0, 0,
               SUMPRODUCT(
                  $G$169:CP$169,
                  (1+$E$55)^($E$54-$G$163:CP$163)-1
               )
            ),
         $E$65=Database!$B$609, 0,
         $E$65=Database!$B$610, 0,
         $E$65=Database!$B$611, 0
      )
   ),
   0
)</f>
        <v>0</v>
      </c>
      <c r="CQ200" s="151" cm="1">
        <f t="array" ref="CQ200">IFERROR(
   IF(CQ$163&lt;&gt;$E$54,
      0,
      _xlfn.IFS(
         $E$65=Database!$B$607,
            IF($E$56=0, 0,
               SUMPRODUCT(
                  $G$169:CQ$169,
                  (1+$E$56)^($E$54-$G$163:CQ$163)-1
               )
            ),
         $E$65=Database!$B$608,
            IF($E$55=0, 0,
               SUMPRODUCT(
                  $G$169:CQ$169,
                  (1+$E$55)^($E$54-$G$163:CQ$163)-1
               )
            ),
         $E$65=Database!$B$609, 0,
         $E$65=Database!$B$610, 0,
         $E$65=Database!$B$611, 0
      )
   ),
   0
)</f>
        <v>0</v>
      </c>
      <c r="CR200" s="151" cm="1">
        <f t="array" ref="CR200">IFERROR(
   IF(CR$163&lt;&gt;$E$54,
      0,
      _xlfn.IFS(
         $E$65=Database!$B$607,
            IF($E$56=0, 0,
               SUMPRODUCT(
                  $G$169:CR$169,
                  (1+$E$56)^($E$54-$G$163:CR$163)-1
               )
            ),
         $E$65=Database!$B$608,
            IF($E$55=0, 0,
               SUMPRODUCT(
                  $G$169:CR$169,
                  (1+$E$55)^($E$54-$G$163:CR$163)-1
               )
            ),
         $E$65=Database!$B$609, 0,
         $E$65=Database!$B$610, 0,
         $E$65=Database!$B$611, 0
      )
   ),
   0
)</f>
        <v>0</v>
      </c>
      <c r="CS200" s="151" cm="1">
        <f t="array" ref="CS200">IFERROR(
   IF(CS$163&lt;&gt;$E$54,
      0,
      _xlfn.IFS(
         $E$65=Database!$B$607,
            IF($E$56=0, 0,
               SUMPRODUCT(
                  $G$169:CS$169,
                  (1+$E$56)^($E$54-$G$163:CS$163)-1
               )
            ),
         $E$65=Database!$B$608,
            IF($E$55=0, 0,
               SUMPRODUCT(
                  $G$169:CS$169,
                  (1+$E$55)^($E$54-$G$163:CS$163)-1
               )
            ),
         $E$65=Database!$B$609, 0,
         $E$65=Database!$B$610, 0,
         $E$65=Database!$B$611, 0
      )
   ),
   0
)</f>
        <v>0</v>
      </c>
      <c r="CT200" s="151" cm="1">
        <f t="array" ref="CT200">IFERROR(
   IF(CT$163&lt;&gt;$E$54,
      0,
      _xlfn.IFS(
         $E$65=Database!$B$607,
            IF($E$56=0, 0,
               SUMPRODUCT(
                  $G$169:CT$169,
                  (1+$E$56)^($E$54-$G$163:CT$163)-1
               )
            ),
         $E$65=Database!$B$608,
            IF($E$55=0, 0,
               SUMPRODUCT(
                  $G$169:CT$169,
                  (1+$E$55)^($E$54-$G$163:CT$163)-1
               )
            ),
         $E$65=Database!$B$609, 0,
         $E$65=Database!$B$610, 0,
         $E$65=Database!$B$611, 0
      )
   ),
   0
)</f>
        <v>0</v>
      </c>
      <c r="CU200" s="151" cm="1">
        <f t="array" ref="CU200">IFERROR(
   IF(CU$163&lt;&gt;$E$54,
      0,
      _xlfn.IFS(
         $E$65=Database!$B$607,
            IF($E$56=0, 0,
               SUMPRODUCT(
                  $G$169:CU$169,
                  (1+$E$56)^($E$54-$G$163:CU$163)-1
               )
            ),
         $E$65=Database!$B$608,
            IF($E$55=0, 0,
               SUMPRODUCT(
                  $G$169:CU$169,
                  (1+$E$55)^($E$54-$G$163:CU$163)-1
               )
            ),
         $E$65=Database!$B$609, 0,
         $E$65=Database!$B$610, 0,
         $E$65=Database!$B$611, 0
      )
   ),
   0
)</f>
        <v>0</v>
      </c>
      <c r="CV200" s="151" cm="1">
        <f t="array" ref="CV200">IFERROR(
   IF(CV$163&lt;&gt;$E$54,
      0,
      _xlfn.IFS(
         $E$65=Database!$B$607,
            IF($E$56=0, 0,
               SUMPRODUCT(
                  $G$169:CV$169,
                  (1+$E$56)^($E$54-$G$163:CV$163)-1
               )
            ),
         $E$65=Database!$B$608,
            IF($E$55=0, 0,
               SUMPRODUCT(
                  $G$169:CV$169,
                  (1+$E$55)^($E$54-$G$163:CV$163)-1
               )
            ),
         $E$65=Database!$B$609, 0,
         $E$65=Database!$B$610, 0,
         $E$65=Database!$B$611, 0
      )
   ),
   0
)</f>
        <v>0</v>
      </c>
      <c r="CW200" s="151" cm="1">
        <f t="array" ref="CW200">IFERROR(
   IF(CW$163&lt;&gt;$E$54,
      0,
      _xlfn.IFS(
         $E$65=Database!$B$607,
            IF($E$56=0, 0,
               SUMPRODUCT(
                  $G$169:CW$169,
                  (1+$E$56)^($E$54-$G$163:CW$163)-1
               )
            ),
         $E$65=Database!$B$608,
            IF($E$55=0, 0,
               SUMPRODUCT(
                  $G$169:CW$169,
                  (1+$E$55)^($E$54-$G$163:CW$163)-1
               )
            ),
         $E$65=Database!$B$609, 0,
         $E$65=Database!$B$610, 0,
         $E$65=Database!$B$611, 0
      )
   ),
   0
)</f>
        <v>0</v>
      </c>
      <c r="CX200" s="151" cm="1">
        <f t="array" ref="CX200">IFERROR(
   IF(CX$163&lt;&gt;$E$54,
      0,
      _xlfn.IFS(
         $E$65=Database!$B$607,
            IF($E$56=0, 0,
               SUMPRODUCT(
                  $G$169:CX$169,
                  (1+$E$56)^($E$54-$G$163:CX$163)-1
               )
            ),
         $E$65=Database!$B$608,
            IF($E$55=0, 0,
               SUMPRODUCT(
                  $G$169:CX$169,
                  (1+$E$55)^($E$54-$G$163:CX$163)-1
               )
            ),
         $E$65=Database!$B$609, 0,
         $E$65=Database!$B$610, 0,
         $E$65=Database!$B$611, 0
      )
   ),
   0
)</f>
        <v>0</v>
      </c>
      <c r="CY200" s="151" cm="1">
        <f t="array" ref="CY200">IFERROR(
   IF(CY$163&lt;&gt;$E$54,
      0,
      _xlfn.IFS(
         $E$65=Database!$B$607,
            IF($E$56=0, 0,
               SUMPRODUCT(
                  $G$169:CY$169,
                  (1+$E$56)^($E$54-$G$163:CY$163)-1
               )
            ),
         $E$65=Database!$B$608,
            IF($E$55=0, 0,
               SUMPRODUCT(
                  $G$169:CY$169,
                  (1+$E$55)^($E$54-$G$163:CY$163)-1
               )
            ),
         $E$65=Database!$B$609, 0,
         $E$65=Database!$B$610, 0,
         $E$65=Database!$B$611, 0
      )
   ),
   0
)</f>
        <v>0</v>
      </c>
      <c r="CZ200" s="151" cm="1">
        <f t="array" ref="CZ200">IFERROR(
   IF(CZ$163&lt;&gt;$E$54,
      0,
      _xlfn.IFS(
         $E$65=Database!$B$607,
            IF($E$56=0, 0,
               SUMPRODUCT(
                  $G$169:CZ$169,
                  (1+$E$56)^($E$54-$G$163:CZ$163)-1
               )
            ),
         $E$65=Database!$B$608,
            IF($E$55=0, 0,
               SUMPRODUCT(
                  $G$169:CZ$169,
                  (1+$E$55)^($E$54-$G$163:CZ$163)-1
               )
            ),
         $E$65=Database!$B$609, 0,
         $E$65=Database!$B$610, 0,
         $E$65=Database!$B$611, 0
      )
   ),
   0
)</f>
        <v>0</v>
      </c>
      <c r="DA200" s="151" cm="1">
        <f t="array" ref="DA200">IFERROR(
   IF(DA$163&lt;&gt;$E$54,
      0,
      _xlfn.IFS(
         $E$65=Database!$B$607,
            IF($E$56=0, 0,
               SUMPRODUCT(
                  $G$169:DA$169,
                  (1+$E$56)^($E$54-$G$163:DA$163)-1
               )
            ),
         $E$65=Database!$B$608,
            IF($E$55=0, 0,
               SUMPRODUCT(
                  $G$169:DA$169,
                  (1+$E$55)^($E$54-$G$163:DA$163)-1
               )
            ),
         $E$65=Database!$B$609, 0,
         $E$65=Database!$B$610, 0,
         $E$65=Database!$B$611, 0
      )
   ),
   0
)</f>
        <v>0</v>
      </c>
      <c r="DB200" s="151" cm="1">
        <f t="array" ref="DB200">IFERROR(
   IF(DB$163&lt;&gt;$E$54,
      0,
      _xlfn.IFS(
         $E$65=Database!$B$607,
            IF($E$56=0, 0,
               SUMPRODUCT(
                  $G$169:DB$169,
                  (1+$E$56)^($E$54-$G$163:DB$163)-1
               )
            ),
         $E$65=Database!$B$608,
            IF($E$55=0, 0,
               SUMPRODUCT(
                  $G$169:DB$169,
                  (1+$E$55)^($E$54-$G$163:DB$163)-1
               )
            ),
         $E$65=Database!$B$609, 0,
         $E$65=Database!$B$610, 0,
         $E$65=Database!$B$611, 0
      )
   ),
   0
)</f>
        <v>0</v>
      </c>
    </row>
    <row r="201" spans="2:106" x14ac:dyDescent="0.25">
      <c r="B201" s="149" t="s">
        <v>383</v>
      </c>
      <c r="C201" s="149"/>
      <c r="E201" s="150">
        <f>SUM(G201:DB201)</f>
        <v>0</v>
      </c>
      <c r="F201" s="141"/>
      <c r="G201" s="151" cm="1">
        <f t="array" ref="G201">IFERROR(
   IF(G$163&lt;&gt;$E$54,
      0,
      IF($E$44=Database!$B$576,
         _xlfn.IFS(
            $E$66=Database!$B$607,
               IF($E$56=0, 0,
                  SUMPRODUCT(
                     $G$172:G$172,
                     (1+$E$56)^($E$54-$G$163:G$163)-1
                  )
               ),
            $E$66=Database!$B$608,
               IF($E$55=0, 0,
                  SUMPRODUCT(
                     $G$172:G$172,
                     (1+$E$55)^($E$54-$G$163:G$163)-1
                  )
               ),
            $E$66=Database!$B$609, 0,
            $E$66=Database!$B$610, 0,
            $E$66=Database!$B$611, 0
         ),
         0
      )
   ),
   0
)</f>
        <v>0</v>
      </c>
      <c r="H201" s="151" cm="1">
        <f t="array" ref="H201">IFERROR(
   IF(H$163&lt;&gt;$E$54,
      0,
      IF($E$44=Database!$B$576,
         _xlfn.IFS(
            $E$66=Database!$B$607,
               IF($E$56=0, 0,
                  SUMPRODUCT(
                     $G$172:H$172,
                     (1+$E$56)^($E$54-$G$163:H$163)-1
                  )
               ),
            $E$66=Database!$B$608,
               IF($E$55=0, 0,
                  SUMPRODUCT(
                     $G$172:H$172,
                     (1+$E$55)^($E$54-$G$163:H$163)-1
                  )
               ),
            $E$66=Database!$B$609, 0,
            $E$66=Database!$B$610, 0,
            $E$66=Database!$B$611, 0
         ),
         0
      )
   ),
   0
)</f>
        <v>0</v>
      </c>
      <c r="I201" s="151" cm="1">
        <f t="array" ref="I201">IFERROR(
   IF(I$163&lt;&gt;$E$54,
      0,
      IF($E$44=Database!$B$576,
         _xlfn.IFS(
            $E$66=Database!$B$607,
               IF($E$56=0, 0,
                  SUMPRODUCT(
                     $G$172:I$172,
                     (1+$E$56)^($E$54-$G$163:I$163)-1
                  )
               ),
            $E$66=Database!$B$608,
               IF($E$55=0, 0,
                  SUMPRODUCT(
                     $G$172:I$172,
                     (1+$E$55)^($E$54-$G$163:I$163)-1
                  )
               ),
            $E$66=Database!$B$609, 0,
            $E$66=Database!$B$610, 0,
            $E$66=Database!$B$611, 0
         ),
         0
      )
   ),
   0
)</f>
        <v>0</v>
      </c>
      <c r="J201" s="151" cm="1">
        <f t="array" ref="J201">IFERROR(
   IF(J$163&lt;&gt;$E$54,
      0,
      IF($E$44=Database!$B$576,
         _xlfn.IFS(
            $E$66=Database!$B$607,
               IF($E$56=0, 0,
                  SUMPRODUCT(
                     $G$172:J$172,
                     (1+$E$56)^($E$54-$G$163:J$163)-1
                  )
               ),
            $E$66=Database!$B$608,
               IF($E$55=0, 0,
                  SUMPRODUCT(
                     $G$172:J$172,
                     (1+$E$55)^($E$54-$G$163:J$163)-1
                  )
               ),
            $E$66=Database!$B$609, 0,
            $E$66=Database!$B$610, 0,
            $E$66=Database!$B$611, 0
         ),
         0
      )
   ),
   0
)</f>
        <v>0</v>
      </c>
      <c r="K201" s="151" cm="1">
        <f t="array" ref="K201">IFERROR(
   IF(K$163&lt;&gt;$E$54,
      0,
      IF($E$44=Database!$B$576,
         _xlfn.IFS(
            $E$66=Database!$B$607,
               IF($E$56=0, 0,
                  SUMPRODUCT(
                     $G$172:K$172,
                     (1+$E$56)^($E$54-$G$163:K$163)-1
                  )
               ),
            $E$66=Database!$B$608,
               IF($E$55=0, 0,
                  SUMPRODUCT(
                     $G$172:K$172,
                     (1+$E$55)^($E$54-$G$163:K$163)-1
                  )
               ),
            $E$66=Database!$B$609, 0,
            $E$66=Database!$B$610, 0,
            $E$66=Database!$B$611, 0
         ),
         0
      )
   ),
   0
)</f>
        <v>0</v>
      </c>
      <c r="L201" s="151" cm="1">
        <f t="array" ref="L201">IFERROR(
   IF(L$163&lt;&gt;$E$54,
      0,
      IF($E$44=Database!$B$576,
         _xlfn.IFS(
            $E$66=Database!$B$607,
               IF($E$56=0, 0,
                  SUMPRODUCT(
                     $G$172:L$172,
                     (1+$E$56)^($E$54-$G$163:L$163)-1
                  )
               ),
            $E$66=Database!$B$608,
               IF($E$55=0, 0,
                  SUMPRODUCT(
                     $G$172:L$172,
                     (1+$E$55)^($E$54-$G$163:L$163)-1
                  )
               ),
            $E$66=Database!$B$609, 0,
            $E$66=Database!$B$610, 0,
            $E$66=Database!$B$611, 0
         ),
         0
      )
   ),
   0
)</f>
        <v>0</v>
      </c>
      <c r="M201" s="151" cm="1">
        <f t="array" ref="M201">IFERROR(
   IF(M$163&lt;&gt;$E$54,
      0,
      IF($E$44=Database!$B$576,
         _xlfn.IFS(
            $E$66=Database!$B$607,
               IF($E$56=0, 0,
                  SUMPRODUCT(
                     $G$172:M$172,
                     (1+$E$56)^($E$54-$G$163:M$163)-1
                  )
               ),
            $E$66=Database!$B$608,
               IF($E$55=0, 0,
                  SUMPRODUCT(
                     $G$172:M$172,
                     (1+$E$55)^($E$54-$G$163:M$163)-1
                  )
               ),
            $E$66=Database!$B$609, 0,
            $E$66=Database!$B$610, 0,
            $E$66=Database!$B$611, 0
         ),
         0
      )
   ),
   0
)</f>
        <v>0</v>
      </c>
      <c r="N201" s="151" cm="1">
        <f t="array" ref="N201">IFERROR(
   IF(N$163&lt;&gt;$E$54,
      0,
      IF($E$44=Database!$B$576,
         _xlfn.IFS(
            $E$66=Database!$B$607,
               IF($E$56=0, 0,
                  SUMPRODUCT(
                     $G$172:N$172,
                     (1+$E$56)^($E$54-$G$163:N$163)-1
                  )
               ),
            $E$66=Database!$B$608,
               IF($E$55=0, 0,
                  SUMPRODUCT(
                     $G$172:N$172,
                     (1+$E$55)^($E$54-$G$163:N$163)-1
                  )
               ),
            $E$66=Database!$B$609, 0,
            $E$66=Database!$B$610, 0,
            $E$66=Database!$B$611, 0
         ),
         0
      )
   ),
   0
)</f>
        <v>0</v>
      </c>
      <c r="O201" s="151" cm="1">
        <f t="array" ref="O201">IFERROR(
   IF(O$163&lt;&gt;$E$54,
      0,
      IF($E$44=Database!$B$576,
         _xlfn.IFS(
            $E$66=Database!$B$607,
               IF($E$56=0, 0,
                  SUMPRODUCT(
                     $G$172:O$172,
                     (1+$E$56)^($E$54-$G$163:O$163)-1
                  )
               ),
            $E$66=Database!$B$608,
               IF($E$55=0, 0,
                  SUMPRODUCT(
                     $G$172:O$172,
                     (1+$E$55)^($E$54-$G$163:O$163)-1
                  )
               ),
            $E$66=Database!$B$609, 0,
            $E$66=Database!$B$610, 0,
            $E$66=Database!$B$611, 0
         ),
         0
      )
   ),
   0
)</f>
        <v>0</v>
      </c>
      <c r="P201" s="151" cm="1">
        <f t="array" ref="P201">IFERROR(
   IF(P$163&lt;&gt;$E$54,
      0,
      IF($E$44=Database!$B$576,
         _xlfn.IFS(
            $E$66=Database!$B$607,
               IF($E$56=0, 0,
                  SUMPRODUCT(
                     $G$172:P$172,
                     (1+$E$56)^($E$54-$G$163:P$163)-1
                  )
               ),
            $E$66=Database!$B$608,
               IF($E$55=0, 0,
                  SUMPRODUCT(
                     $G$172:P$172,
                     (1+$E$55)^($E$54-$G$163:P$163)-1
                  )
               ),
            $E$66=Database!$B$609, 0,
            $E$66=Database!$B$610, 0,
            $E$66=Database!$B$611, 0
         ),
         0
      )
   ),
   0
)</f>
        <v>0</v>
      </c>
      <c r="Q201" s="151" cm="1">
        <f t="array" ref="Q201">IFERROR(
   IF(Q$163&lt;&gt;$E$54,
      0,
      IF($E$44=Database!$B$576,
         _xlfn.IFS(
            $E$66=Database!$B$607,
               IF($E$56=0, 0,
                  SUMPRODUCT(
                     $G$172:Q$172,
                     (1+$E$56)^($E$54-$G$163:Q$163)-1
                  )
               ),
            $E$66=Database!$B$608,
               IF($E$55=0, 0,
                  SUMPRODUCT(
                     $G$172:Q$172,
                     (1+$E$55)^($E$54-$G$163:Q$163)-1
                  )
               ),
            $E$66=Database!$B$609, 0,
            $E$66=Database!$B$610, 0,
            $E$66=Database!$B$611, 0
         ),
         0
      )
   ),
   0
)</f>
        <v>0</v>
      </c>
      <c r="R201" s="151" cm="1">
        <f t="array" ref="R201">IFERROR(
   IF(R$163&lt;&gt;$E$54,
      0,
      IF($E$44=Database!$B$576,
         _xlfn.IFS(
            $E$66=Database!$B$607,
               IF($E$56=0, 0,
                  SUMPRODUCT(
                     $G$172:R$172,
                     (1+$E$56)^($E$54-$G$163:R$163)-1
                  )
               ),
            $E$66=Database!$B$608,
               IF($E$55=0, 0,
                  SUMPRODUCT(
                     $G$172:R$172,
                     (1+$E$55)^($E$54-$G$163:R$163)-1
                  )
               ),
            $E$66=Database!$B$609, 0,
            $E$66=Database!$B$610, 0,
            $E$66=Database!$B$611, 0
         ),
         0
      )
   ),
   0
)</f>
        <v>0</v>
      </c>
      <c r="S201" s="151" cm="1">
        <f t="array" ref="S201">IFERROR(
   IF(S$163&lt;&gt;$E$54,
      0,
      IF($E$44=Database!$B$576,
         _xlfn.IFS(
            $E$66=Database!$B$607,
               IF($E$56=0, 0,
                  SUMPRODUCT(
                     $G$172:S$172,
                     (1+$E$56)^($E$54-$G$163:S$163)-1
                  )
               ),
            $E$66=Database!$B$608,
               IF($E$55=0, 0,
                  SUMPRODUCT(
                     $G$172:S$172,
                     (1+$E$55)^($E$54-$G$163:S$163)-1
                  )
               ),
            $E$66=Database!$B$609, 0,
            $E$66=Database!$B$610, 0,
            $E$66=Database!$B$611, 0
         ),
         0
      )
   ),
   0
)</f>
        <v>0</v>
      </c>
      <c r="T201" s="151" cm="1">
        <f t="array" ref="T201">IFERROR(
   IF(T$163&lt;&gt;$E$54,
      0,
      IF($E$44=Database!$B$576,
         _xlfn.IFS(
            $E$66=Database!$B$607,
               IF($E$56=0, 0,
                  SUMPRODUCT(
                     $G$172:T$172,
                     (1+$E$56)^($E$54-$G$163:T$163)-1
                  )
               ),
            $E$66=Database!$B$608,
               IF($E$55=0, 0,
                  SUMPRODUCT(
                     $G$172:T$172,
                     (1+$E$55)^($E$54-$G$163:T$163)-1
                  )
               ),
            $E$66=Database!$B$609, 0,
            $E$66=Database!$B$610, 0,
            $E$66=Database!$B$611, 0
         ),
         0
      )
   ),
   0
)</f>
        <v>0</v>
      </c>
      <c r="U201" s="151" cm="1">
        <f t="array" ref="U201">IFERROR(
   IF(U$163&lt;&gt;$E$54,
      0,
      IF($E$44=Database!$B$576,
         _xlfn.IFS(
            $E$66=Database!$B$607,
               IF($E$56=0, 0,
                  SUMPRODUCT(
                     $G$172:U$172,
                     (1+$E$56)^($E$54-$G$163:U$163)-1
                  )
               ),
            $E$66=Database!$B$608,
               IF($E$55=0, 0,
                  SUMPRODUCT(
                     $G$172:U$172,
                     (1+$E$55)^($E$54-$G$163:U$163)-1
                  )
               ),
            $E$66=Database!$B$609, 0,
            $E$66=Database!$B$610, 0,
            $E$66=Database!$B$611, 0
         ),
         0
      )
   ),
   0
)</f>
        <v>0</v>
      </c>
      <c r="V201" s="151" cm="1">
        <f t="array" ref="V201">IFERROR(
   IF(V$163&lt;&gt;$E$54,
      0,
      IF($E$44=Database!$B$576,
         _xlfn.IFS(
            $E$66=Database!$B$607,
               IF($E$56=0, 0,
                  SUMPRODUCT(
                     $G$172:V$172,
                     (1+$E$56)^($E$54-$G$163:V$163)-1
                  )
               ),
            $E$66=Database!$B$608,
               IF($E$55=0, 0,
                  SUMPRODUCT(
                     $G$172:V$172,
                     (1+$E$55)^($E$54-$G$163:V$163)-1
                  )
               ),
            $E$66=Database!$B$609, 0,
            $E$66=Database!$B$610, 0,
            $E$66=Database!$B$611, 0
         ),
         0
      )
   ),
   0
)</f>
        <v>0</v>
      </c>
      <c r="W201" s="151" cm="1">
        <f t="array" ref="W201">IFERROR(
   IF(W$163&lt;&gt;$E$54,
      0,
      IF($E$44=Database!$B$576,
         _xlfn.IFS(
            $E$66=Database!$B$607,
               IF($E$56=0, 0,
                  SUMPRODUCT(
                     $G$172:W$172,
                     (1+$E$56)^($E$54-$G$163:W$163)-1
                  )
               ),
            $E$66=Database!$B$608,
               IF($E$55=0, 0,
                  SUMPRODUCT(
                     $G$172:W$172,
                     (1+$E$55)^($E$54-$G$163:W$163)-1
                  )
               ),
            $E$66=Database!$B$609, 0,
            $E$66=Database!$B$610, 0,
            $E$66=Database!$B$611, 0
         ),
         0
      )
   ),
   0
)</f>
        <v>0</v>
      </c>
      <c r="X201" s="151" cm="1">
        <f t="array" ref="X201">IFERROR(
   IF(X$163&lt;&gt;$E$54,
      0,
      IF($E$44=Database!$B$576,
         _xlfn.IFS(
            $E$66=Database!$B$607,
               IF($E$56=0, 0,
                  SUMPRODUCT(
                     $G$172:X$172,
                     (1+$E$56)^($E$54-$G$163:X$163)-1
                  )
               ),
            $E$66=Database!$B$608,
               IF($E$55=0, 0,
                  SUMPRODUCT(
                     $G$172:X$172,
                     (1+$E$55)^($E$54-$G$163:X$163)-1
                  )
               ),
            $E$66=Database!$B$609, 0,
            $E$66=Database!$B$610, 0,
            $E$66=Database!$B$611, 0
         ),
         0
      )
   ),
   0
)</f>
        <v>0</v>
      </c>
      <c r="Y201" s="151" cm="1">
        <f t="array" ref="Y201">IFERROR(
   IF(Y$163&lt;&gt;$E$54,
      0,
      IF($E$44=Database!$B$576,
         _xlfn.IFS(
            $E$66=Database!$B$607,
               IF($E$56=0, 0,
                  SUMPRODUCT(
                     $G$172:Y$172,
                     (1+$E$56)^($E$54-$G$163:Y$163)-1
                  )
               ),
            $E$66=Database!$B$608,
               IF($E$55=0, 0,
                  SUMPRODUCT(
                     $G$172:Y$172,
                     (1+$E$55)^($E$54-$G$163:Y$163)-1
                  )
               ),
            $E$66=Database!$B$609, 0,
            $E$66=Database!$B$610, 0,
            $E$66=Database!$B$611, 0
         ),
         0
      )
   ),
   0
)</f>
        <v>0</v>
      </c>
      <c r="Z201" s="151" cm="1">
        <f t="array" ref="Z201">IFERROR(
   IF(Z$163&lt;&gt;$E$54,
      0,
      IF($E$44=Database!$B$576,
         _xlfn.IFS(
            $E$66=Database!$B$607,
               IF($E$56=0, 0,
                  SUMPRODUCT(
                     $G$172:Z$172,
                     (1+$E$56)^($E$54-$G$163:Z$163)-1
                  )
               ),
            $E$66=Database!$B$608,
               IF($E$55=0, 0,
                  SUMPRODUCT(
                     $G$172:Z$172,
                     (1+$E$55)^($E$54-$G$163:Z$163)-1
                  )
               ),
            $E$66=Database!$B$609, 0,
            $E$66=Database!$B$610, 0,
            $E$66=Database!$B$611, 0
         ),
         0
      )
   ),
   0
)</f>
        <v>0</v>
      </c>
      <c r="AA201" s="151" cm="1">
        <f t="array" ref="AA201">IFERROR(
   IF(AA$163&lt;&gt;$E$54,
      0,
      IF($E$44=Database!$B$576,
         _xlfn.IFS(
            $E$66=Database!$B$607,
               IF($E$56=0, 0,
                  SUMPRODUCT(
                     $G$172:AA$172,
                     (1+$E$56)^($E$54-$G$163:AA$163)-1
                  )
               ),
            $E$66=Database!$B$608,
               IF($E$55=0, 0,
                  SUMPRODUCT(
                     $G$172:AA$172,
                     (1+$E$55)^($E$54-$G$163:AA$163)-1
                  )
               ),
            $E$66=Database!$B$609, 0,
            $E$66=Database!$B$610, 0,
            $E$66=Database!$B$611, 0
         ),
         0
      )
   ),
   0
)</f>
        <v>0</v>
      </c>
      <c r="AB201" s="151" cm="1">
        <f t="array" ref="AB201">IFERROR(
   IF(AB$163&lt;&gt;$E$54,
      0,
      IF($E$44=Database!$B$576,
         _xlfn.IFS(
            $E$66=Database!$B$607,
               IF($E$56=0, 0,
                  SUMPRODUCT(
                     $G$172:AB$172,
                     (1+$E$56)^($E$54-$G$163:AB$163)-1
                  )
               ),
            $E$66=Database!$B$608,
               IF($E$55=0, 0,
                  SUMPRODUCT(
                     $G$172:AB$172,
                     (1+$E$55)^($E$54-$G$163:AB$163)-1
                  )
               ),
            $E$66=Database!$B$609, 0,
            $E$66=Database!$B$610, 0,
            $E$66=Database!$B$611, 0
         ),
         0
      )
   ),
   0
)</f>
        <v>0</v>
      </c>
      <c r="AC201" s="151" cm="1">
        <f t="array" ref="AC201">IFERROR(
   IF(AC$163&lt;&gt;$E$54,
      0,
      IF($E$44=Database!$B$576,
         _xlfn.IFS(
            $E$66=Database!$B$607,
               IF($E$56=0, 0,
                  SUMPRODUCT(
                     $G$172:AC$172,
                     (1+$E$56)^($E$54-$G$163:AC$163)-1
                  )
               ),
            $E$66=Database!$B$608,
               IF($E$55=0, 0,
                  SUMPRODUCT(
                     $G$172:AC$172,
                     (1+$E$55)^($E$54-$G$163:AC$163)-1
                  )
               ),
            $E$66=Database!$B$609, 0,
            $E$66=Database!$B$610, 0,
            $E$66=Database!$B$611, 0
         ),
         0
      )
   ),
   0
)</f>
        <v>0</v>
      </c>
      <c r="AD201" s="151" cm="1">
        <f t="array" ref="AD201">IFERROR(
   IF(AD$163&lt;&gt;$E$54,
      0,
      IF($E$44=Database!$B$576,
         _xlfn.IFS(
            $E$66=Database!$B$607,
               IF($E$56=0, 0,
                  SUMPRODUCT(
                     $G$172:AD$172,
                     (1+$E$56)^($E$54-$G$163:AD$163)-1
                  )
               ),
            $E$66=Database!$B$608,
               IF($E$55=0, 0,
                  SUMPRODUCT(
                     $G$172:AD$172,
                     (1+$E$55)^($E$54-$G$163:AD$163)-1
                  )
               ),
            $E$66=Database!$B$609, 0,
            $E$66=Database!$B$610, 0,
            $E$66=Database!$B$611, 0
         ),
         0
      )
   ),
   0
)</f>
        <v>0</v>
      </c>
      <c r="AE201" s="151" cm="1">
        <f t="array" ref="AE201">IFERROR(
   IF(AE$163&lt;&gt;$E$54,
      0,
      IF($E$44=Database!$B$576,
         _xlfn.IFS(
            $E$66=Database!$B$607,
               IF($E$56=0, 0,
                  SUMPRODUCT(
                     $G$172:AE$172,
                     (1+$E$56)^($E$54-$G$163:AE$163)-1
                  )
               ),
            $E$66=Database!$B$608,
               IF($E$55=0, 0,
                  SUMPRODUCT(
                     $G$172:AE$172,
                     (1+$E$55)^($E$54-$G$163:AE$163)-1
                  )
               ),
            $E$66=Database!$B$609, 0,
            $E$66=Database!$B$610, 0,
            $E$66=Database!$B$611, 0
         ),
         0
      )
   ),
   0
)</f>
        <v>0</v>
      </c>
      <c r="AF201" s="151" cm="1">
        <f t="array" ref="AF201">IFERROR(
   IF(AF$163&lt;&gt;$E$54,
      0,
      IF($E$44=Database!$B$576,
         _xlfn.IFS(
            $E$66=Database!$B$607,
               IF($E$56=0, 0,
                  SUMPRODUCT(
                     $G$172:AF$172,
                     (1+$E$56)^($E$54-$G$163:AF$163)-1
                  )
               ),
            $E$66=Database!$B$608,
               IF($E$55=0, 0,
                  SUMPRODUCT(
                     $G$172:AF$172,
                     (1+$E$55)^($E$54-$G$163:AF$163)-1
                  )
               ),
            $E$66=Database!$B$609, 0,
            $E$66=Database!$B$610, 0,
            $E$66=Database!$B$611, 0
         ),
         0
      )
   ),
   0
)</f>
        <v>0</v>
      </c>
      <c r="AG201" s="151" cm="1">
        <f t="array" ref="AG201">IFERROR(
   IF(AG$163&lt;&gt;$E$54,
      0,
      IF($E$44=Database!$B$576,
         _xlfn.IFS(
            $E$66=Database!$B$607,
               IF($E$56=0, 0,
                  SUMPRODUCT(
                     $G$172:AG$172,
                     (1+$E$56)^($E$54-$G$163:AG$163)-1
                  )
               ),
            $E$66=Database!$B$608,
               IF($E$55=0, 0,
                  SUMPRODUCT(
                     $G$172:AG$172,
                     (1+$E$55)^($E$54-$G$163:AG$163)-1
                  )
               ),
            $E$66=Database!$B$609, 0,
            $E$66=Database!$B$610, 0,
            $E$66=Database!$B$611, 0
         ),
         0
      )
   ),
   0
)</f>
        <v>0</v>
      </c>
      <c r="AH201" s="151" cm="1">
        <f t="array" ref="AH201">IFERROR(
   IF(AH$163&lt;&gt;$E$54,
      0,
      IF($E$44=Database!$B$576,
         _xlfn.IFS(
            $E$66=Database!$B$607,
               IF($E$56=0, 0,
                  SUMPRODUCT(
                     $G$172:AH$172,
                     (1+$E$56)^($E$54-$G$163:AH$163)-1
                  )
               ),
            $E$66=Database!$B$608,
               IF($E$55=0, 0,
                  SUMPRODUCT(
                     $G$172:AH$172,
                     (1+$E$55)^($E$54-$G$163:AH$163)-1
                  )
               ),
            $E$66=Database!$B$609, 0,
            $E$66=Database!$B$610, 0,
            $E$66=Database!$B$611, 0
         ),
         0
      )
   ),
   0
)</f>
        <v>0</v>
      </c>
      <c r="AI201" s="151" cm="1">
        <f t="array" ref="AI201">IFERROR(
   IF(AI$163&lt;&gt;$E$54,
      0,
      IF($E$44=Database!$B$576,
         _xlfn.IFS(
            $E$66=Database!$B$607,
               IF($E$56=0, 0,
                  SUMPRODUCT(
                     $G$172:AI$172,
                     (1+$E$56)^($E$54-$G$163:AI$163)-1
                  )
               ),
            $E$66=Database!$B$608,
               IF($E$55=0, 0,
                  SUMPRODUCT(
                     $G$172:AI$172,
                     (1+$E$55)^($E$54-$G$163:AI$163)-1
                  )
               ),
            $E$66=Database!$B$609, 0,
            $E$66=Database!$B$610, 0,
            $E$66=Database!$B$611, 0
         ),
         0
      )
   ),
   0
)</f>
        <v>0</v>
      </c>
      <c r="AJ201" s="151" cm="1">
        <f t="array" ref="AJ201">IFERROR(
   IF(AJ$163&lt;&gt;$E$54,
      0,
      IF($E$44=Database!$B$576,
         _xlfn.IFS(
            $E$66=Database!$B$607,
               IF($E$56=0, 0,
                  SUMPRODUCT(
                     $G$172:AJ$172,
                     (1+$E$56)^($E$54-$G$163:AJ$163)-1
                  )
               ),
            $E$66=Database!$B$608,
               IF($E$55=0, 0,
                  SUMPRODUCT(
                     $G$172:AJ$172,
                     (1+$E$55)^($E$54-$G$163:AJ$163)-1
                  )
               ),
            $E$66=Database!$B$609, 0,
            $E$66=Database!$B$610, 0,
            $E$66=Database!$B$611, 0
         ),
         0
      )
   ),
   0
)</f>
        <v>0</v>
      </c>
      <c r="AK201" s="151" cm="1">
        <f t="array" ref="AK201">IFERROR(
   IF(AK$163&lt;&gt;$E$54,
      0,
      IF($E$44=Database!$B$576,
         _xlfn.IFS(
            $E$66=Database!$B$607,
               IF($E$56=0, 0,
                  SUMPRODUCT(
                     $G$172:AK$172,
                     (1+$E$56)^($E$54-$G$163:AK$163)-1
                  )
               ),
            $E$66=Database!$B$608,
               IF($E$55=0, 0,
                  SUMPRODUCT(
                     $G$172:AK$172,
                     (1+$E$55)^($E$54-$G$163:AK$163)-1
                  )
               ),
            $E$66=Database!$B$609, 0,
            $E$66=Database!$B$610, 0,
            $E$66=Database!$B$611, 0
         ),
         0
      )
   ),
   0
)</f>
        <v>0</v>
      </c>
      <c r="AL201" s="151" cm="1">
        <f t="array" ref="AL201">IFERROR(
   IF(AL$163&lt;&gt;$E$54,
      0,
      IF($E$44=Database!$B$576,
         _xlfn.IFS(
            $E$66=Database!$B$607,
               IF($E$56=0, 0,
                  SUMPRODUCT(
                     $G$172:AL$172,
                     (1+$E$56)^($E$54-$G$163:AL$163)-1
                  )
               ),
            $E$66=Database!$B$608,
               IF($E$55=0, 0,
                  SUMPRODUCT(
                     $G$172:AL$172,
                     (1+$E$55)^($E$54-$G$163:AL$163)-1
                  )
               ),
            $E$66=Database!$B$609, 0,
            $E$66=Database!$B$610, 0,
            $E$66=Database!$B$611, 0
         ),
         0
      )
   ),
   0
)</f>
        <v>0</v>
      </c>
      <c r="AM201" s="151" cm="1">
        <f t="array" ref="AM201">IFERROR(
   IF(AM$163&lt;&gt;$E$54,
      0,
      IF($E$44=Database!$B$576,
         _xlfn.IFS(
            $E$66=Database!$B$607,
               IF($E$56=0, 0,
                  SUMPRODUCT(
                     $G$172:AM$172,
                     (1+$E$56)^($E$54-$G$163:AM$163)-1
                  )
               ),
            $E$66=Database!$B$608,
               IF($E$55=0, 0,
                  SUMPRODUCT(
                     $G$172:AM$172,
                     (1+$E$55)^($E$54-$G$163:AM$163)-1
                  )
               ),
            $E$66=Database!$B$609, 0,
            $E$66=Database!$B$610, 0,
            $E$66=Database!$B$611, 0
         ),
         0
      )
   ),
   0
)</f>
        <v>0</v>
      </c>
      <c r="AN201" s="151" cm="1">
        <f t="array" ref="AN201">IFERROR(
   IF(AN$163&lt;&gt;$E$54,
      0,
      IF($E$44=Database!$B$576,
         _xlfn.IFS(
            $E$66=Database!$B$607,
               IF($E$56=0, 0,
                  SUMPRODUCT(
                     $G$172:AN$172,
                     (1+$E$56)^($E$54-$G$163:AN$163)-1
                  )
               ),
            $E$66=Database!$B$608,
               IF($E$55=0, 0,
                  SUMPRODUCT(
                     $G$172:AN$172,
                     (1+$E$55)^($E$54-$G$163:AN$163)-1
                  )
               ),
            $E$66=Database!$B$609, 0,
            $E$66=Database!$B$610, 0,
            $E$66=Database!$B$611, 0
         ),
         0
      )
   ),
   0
)</f>
        <v>0</v>
      </c>
      <c r="AO201" s="151" cm="1">
        <f t="array" ref="AO201">IFERROR(
   IF(AO$163&lt;&gt;$E$54,
      0,
      IF($E$44=Database!$B$576,
         _xlfn.IFS(
            $E$66=Database!$B$607,
               IF($E$56=0, 0,
                  SUMPRODUCT(
                     $G$172:AO$172,
                     (1+$E$56)^($E$54-$G$163:AO$163)-1
                  )
               ),
            $E$66=Database!$B$608,
               IF($E$55=0, 0,
                  SUMPRODUCT(
                     $G$172:AO$172,
                     (1+$E$55)^($E$54-$G$163:AO$163)-1
                  )
               ),
            $E$66=Database!$B$609, 0,
            $E$66=Database!$B$610, 0,
            $E$66=Database!$B$611, 0
         ),
         0
      )
   ),
   0
)</f>
        <v>0</v>
      </c>
      <c r="AP201" s="151" cm="1">
        <f t="array" ref="AP201">IFERROR(
   IF(AP$163&lt;&gt;$E$54,
      0,
      IF($E$44=Database!$B$576,
         _xlfn.IFS(
            $E$66=Database!$B$607,
               IF($E$56=0, 0,
                  SUMPRODUCT(
                     $G$172:AP$172,
                     (1+$E$56)^($E$54-$G$163:AP$163)-1
                  )
               ),
            $E$66=Database!$B$608,
               IF($E$55=0, 0,
                  SUMPRODUCT(
                     $G$172:AP$172,
                     (1+$E$55)^($E$54-$G$163:AP$163)-1
                  )
               ),
            $E$66=Database!$B$609, 0,
            $E$66=Database!$B$610, 0,
            $E$66=Database!$B$611, 0
         ),
         0
      )
   ),
   0
)</f>
        <v>0</v>
      </c>
      <c r="AQ201" s="151" cm="1">
        <f t="array" ref="AQ201">IFERROR(
   IF(AQ$163&lt;&gt;$E$54,
      0,
      IF($E$44=Database!$B$576,
         _xlfn.IFS(
            $E$66=Database!$B$607,
               IF($E$56=0, 0,
                  SUMPRODUCT(
                     $G$172:AQ$172,
                     (1+$E$56)^($E$54-$G$163:AQ$163)-1
                  )
               ),
            $E$66=Database!$B$608,
               IF($E$55=0, 0,
                  SUMPRODUCT(
                     $G$172:AQ$172,
                     (1+$E$55)^($E$54-$G$163:AQ$163)-1
                  )
               ),
            $E$66=Database!$B$609, 0,
            $E$66=Database!$B$610, 0,
            $E$66=Database!$B$611, 0
         ),
         0
      )
   ),
   0
)</f>
        <v>0</v>
      </c>
      <c r="AR201" s="151" cm="1">
        <f t="array" ref="AR201">IFERROR(
   IF(AR$163&lt;&gt;$E$54,
      0,
      IF($E$44=Database!$B$576,
         _xlfn.IFS(
            $E$66=Database!$B$607,
               IF($E$56=0, 0,
                  SUMPRODUCT(
                     $G$172:AR$172,
                     (1+$E$56)^($E$54-$G$163:AR$163)-1
                  )
               ),
            $E$66=Database!$B$608,
               IF($E$55=0, 0,
                  SUMPRODUCT(
                     $G$172:AR$172,
                     (1+$E$55)^($E$54-$G$163:AR$163)-1
                  )
               ),
            $E$66=Database!$B$609, 0,
            $E$66=Database!$B$610, 0,
            $E$66=Database!$B$611, 0
         ),
         0
      )
   ),
   0
)</f>
        <v>0</v>
      </c>
      <c r="AS201" s="151" cm="1">
        <f t="array" ref="AS201">IFERROR(
   IF(AS$163&lt;&gt;$E$54,
      0,
      IF($E$44=Database!$B$576,
         _xlfn.IFS(
            $E$66=Database!$B$607,
               IF($E$56=0, 0,
                  SUMPRODUCT(
                     $G$172:AS$172,
                     (1+$E$56)^($E$54-$G$163:AS$163)-1
                  )
               ),
            $E$66=Database!$B$608,
               IF($E$55=0, 0,
                  SUMPRODUCT(
                     $G$172:AS$172,
                     (1+$E$55)^($E$54-$G$163:AS$163)-1
                  )
               ),
            $E$66=Database!$B$609, 0,
            $E$66=Database!$B$610, 0,
            $E$66=Database!$B$611, 0
         ),
         0
      )
   ),
   0
)</f>
        <v>0</v>
      </c>
      <c r="AT201" s="151" cm="1">
        <f t="array" ref="AT201">IFERROR(
   IF(AT$163&lt;&gt;$E$54,
      0,
      IF($E$44=Database!$B$576,
         _xlfn.IFS(
            $E$66=Database!$B$607,
               IF($E$56=0, 0,
                  SUMPRODUCT(
                     $G$172:AT$172,
                     (1+$E$56)^($E$54-$G$163:AT$163)-1
                  )
               ),
            $E$66=Database!$B$608,
               IF($E$55=0, 0,
                  SUMPRODUCT(
                     $G$172:AT$172,
                     (1+$E$55)^($E$54-$G$163:AT$163)-1
                  )
               ),
            $E$66=Database!$B$609, 0,
            $E$66=Database!$B$610, 0,
            $E$66=Database!$B$611, 0
         ),
         0
      )
   ),
   0
)</f>
        <v>0</v>
      </c>
      <c r="AU201" s="151" cm="1">
        <f t="array" ref="AU201">IFERROR(
   IF(AU$163&lt;&gt;$E$54,
      0,
      IF($E$44=Database!$B$576,
         _xlfn.IFS(
            $E$66=Database!$B$607,
               IF($E$56=0, 0,
                  SUMPRODUCT(
                     $G$172:AU$172,
                     (1+$E$56)^($E$54-$G$163:AU$163)-1
                  )
               ),
            $E$66=Database!$B$608,
               IF($E$55=0, 0,
                  SUMPRODUCT(
                     $G$172:AU$172,
                     (1+$E$55)^($E$54-$G$163:AU$163)-1
                  )
               ),
            $E$66=Database!$B$609, 0,
            $E$66=Database!$B$610, 0,
            $E$66=Database!$B$611, 0
         ),
         0
      )
   ),
   0
)</f>
        <v>0</v>
      </c>
      <c r="AV201" s="151" cm="1">
        <f t="array" ref="AV201">IFERROR(
   IF(AV$163&lt;&gt;$E$54,
      0,
      IF($E$44=Database!$B$576,
         _xlfn.IFS(
            $E$66=Database!$B$607,
               IF($E$56=0, 0,
                  SUMPRODUCT(
                     $G$172:AV$172,
                     (1+$E$56)^($E$54-$G$163:AV$163)-1
                  )
               ),
            $E$66=Database!$B$608,
               IF($E$55=0, 0,
                  SUMPRODUCT(
                     $G$172:AV$172,
                     (1+$E$55)^($E$54-$G$163:AV$163)-1
                  )
               ),
            $E$66=Database!$B$609, 0,
            $E$66=Database!$B$610, 0,
            $E$66=Database!$B$611, 0
         ),
         0
      )
   ),
   0
)</f>
        <v>0</v>
      </c>
      <c r="AW201" s="151" cm="1">
        <f t="array" ref="AW201">IFERROR(
   IF(AW$163&lt;&gt;$E$54,
      0,
      IF($E$44=Database!$B$576,
         _xlfn.IFS(
            $E$66=Database!$B$607,
               IF($E$56=0, 0,
                  SUMPRODUCT(
                     $G$172:AW$172,
                     (1+$E$56)^($E$54-$G$163:AW$163)-1
                  )
               ),
            $E$66=Database!$B$608,
               IF($E$55=0, 0,
                  SUMPRODUCT(
                     $G$172:AW$172,
                     (1+$E$55)^($E$54-$G$163:AW$163)-1
                  )
               ),
            $E$66=Database!$B$609, 0,
            $E$66=Database!$B$610, 0,
            $E$66=Database!$B$611, 0
         ),
         0
      )
   ),
   0
)</f>
        <v>0</v>
      </c>
      <c r="AX201" s="151" cm="1">
        <f t="array" ref="AX201">IFERROR(
   IF(AX$163&lt;&gt;$E$54,
      0,
      IF($E$44=Database!$B$576,
         _xlfn.IFS(
            $E$66=Database!$B$607,
               IF($E$56=0, 0,
                  SUMPRODUCT(
                     $G$172:AX$172,
                     (1+$E$56)^($E$54-$G$163:AX$163)-1
                  )
               ),
            $E$66=Database!$B$608,
               IF($E$55=0, 0,
                  SUMPRODUCT(
                     $G$172:AX$172,
                     (1+$E$55)^($E$54-$G$163:AX$163)-1
                  )
               ),
            $E$66=Database!$B$609, 0,
            $E$66=Database!$B$610, 0,
            $E$66=Database!$B$611, 0
         ),
         0
      )
   ),
   0
)</f>
        <v>0</v>
      </c>
      <c r="AY201" s="151" cm="1">
        <f t="array" ref="AY201">IFERROR(
   IF(AY$163&lt;&gt;$E$54,
      0,
      IF($E$44=Database!$B$576,
         _xlfn.IFS(
            $E$66=Database!$B$607,
               IF($E$56=0, 0,
                  SUMPRODUCT(
                     $G$172:AY$172,
                     (1+$E$56)^($E$54-$G$163:AY$163)-1
                  )
               ),
            $E$66=Database!$B$608,
               IF($E$55=0, 0,
                  SUMPRODUCT(
                     $G$172:AY$172,
                     (1+$E$55)^($E$54-$G$163:AY$163)-1
                  )
               ),
            $E$66=Database!$B$609, 0,
            $E$66=Database!$B$610, 0,
            $E$66=Database!$B$611, 0
         ),
         0
      )
   ),
   0
)</f>
        <v>0</v>
      </c>
      <c r="AZ201" s="151" cm="1">
        <f t="array" ref="AZ201">IFERROR(
   IF(AZ$163&lt;&gt;$E$54,
      0,
      IF($E$44=Database!$B$576,
         _xlfn.IFS(
            $E$66=Database!$B$607,
               IF($E$56=0, 0,
                  SUMPRODUCT(
                     $G$172:AZ$172,
                     (1+$E$56)^($E$54-$G$163:AZ$163)-1
                  )
               ),
            $E$66=Database!$B$608,
               IF($E$55=0, 0,
                  SUMPRODUCT(
                     $G$172:AZ$172,
                     (1+$E$55)^($E$54-$G$163:AZ$163)-1
                  )
               ),
            $E$66=Database!$B$609, 0,
            $E$66=Database!$B$610, 0,
            $E$66=Database!$B$611, 0
         ),
         0
      )
   ),
   0
)</f>
        <v>0</v>
      </c>
      <c r="BA201" s="151" cm="1">
        <f t="array" ref="BA201">IFERROR(
   IF(BA$163&lt;&gt;$E$54,
      0,
      IF($E$44=Database!$B$576,
         _xlfn.IFS(
            $E$66=Database!$B$607,
               IF($E$56=0, 0,
                  SUMPRODUCT(
                     $G$172:BA$172,
                     (1+$E$56)^($E$54-$G$163:BA$163)-1
                  )
               ),
            $E$66=Database!$B$608,
               IF($E$55=0, 0,
                  SUMPRODUCT(
                     $G$172:BA$172,
                     (1+$E$55)^($E$54-$G$163:BA$163)-1
                  )
               ),
            $E$66=Database!$B$609, 0,
            $E$66=Database!$B$610, 0,
            $E$66=Database!$B$611, 0
         ),
         0
      )
   ),
   0
)</f>
        <v>0</v>
      </c>
      <c r="BB201" s="151" cm="1">
        <f t="array" ref="BB201">IFERROR(
   IF(BB$163&lt;&gt;$E$54,
      0,
      IF($E$44=Database!$B$576,
         _xlfn.IFS(
            $E$66=Database!$B$607,
               IF($E$56=0, 0,
                  SUMPRODUCT(
                     $G$172:BB$172,
                     (1+$E$56)^($E$54-$G$163:BB$163)-1
                  )
               ),
            $E$66=Database!$B$608,
               IF($E$55=0, 0,
                  SUMPRODUCT(
                     $G$172:BB$172,
                     (1+$E$55)^($E$54-$G$163:BB$163)-1
                  )
               ),
            $E$66=Database!$B$609, 0,
            $E$66=Database!$B$610, 0,
            $E$66=Database!$B$611, 0
         ),
         0
      )
   ),
   0
)</f>
        <v>0</v>
      </c>
      <c r="BC201" s="151" cm="1">
        <f t="array" ref="BC201">IFERROR(
   IF(BC$163&lt;&gt;$E$54,
      0,
      IF($E$44=Database!$B$576,
         _xlfn.IFS(
            $E$66=Database!$B$607,
               IF($E$56=0, 0,
                  SUMPRODUCT(
                     $G$172:BC$172,
                     (1+$E$56)^($E$54-$G$163:BC$163)-1
                  )
               ),
            $E$66=Database!$B$608,
               IF($E$55=0, 0,
                  SUMPRODUCT(
                     $G$172:BC$172,
                     (1+$E$55)^($E$54-$G$163:BC$163)-1
                  )
               ),
            $E$66=Database!$B$609, 0,
            $E$66=Database!$B$610, 0,
            $E$66=Database!$B$611, 0
         ),
         0
      )
   ),
   0
)</f>
        <v>0</v>
      </c>
      <c r="BD201" s="151" cm="1">
        <f t="array" ref="BD201">IFERROR(
   IF(BD$163&lt;&gt;$E$54,
      0,
      IF($E$44=Database!$B$576,
         _xlfn.IFS(
            $E$66=Database!$B$607,
               IF($E$56=0, 0,
                  SUMPRODUCT(
                     $G$172:BD$172,
                     (1+$E$56)^($E$54-$G$163:BD$163)-1
                  )
               ),
            $E$66=Database!$B$608,
               IF($E$55=0, 0,
                  SUMPRODUCT(
                     $G$172:BD$172,
                     (1+$E$55)^($E$54-$G$163:BD$163)-1
                  )
               ),
            $E$66=Database!$B$609, 0,
            $E$66=Database!$B$610, 0,
            $E$66=Database!$B$611, 0
         ),
         0
      )
   ),
   0
)</f>
        <v>0</v>
      </c>
      <c r="BE201" s="151" cm="1">
        <f t="array" ref="BE201">IFERROR(
   IF(BE$163&lt;&gt;$E$54,
      0,
      IF($E$44=Database!$B$576,
         _xlfn.IFS(
            $E$66=Database!$B$607,
               IF($E$56=0, 0,
                  SUMPRODUCT(
                     $G$172:BE$172,
                     (1+$E$56)^($E$54-$G$163:BE$163)-1
                  )
               ),
            $E$66=Database!$B$608,
               IF($E$55=0, 0,
                  SUMPRODUCT(
                     $G$172:BE$172,
                     (1+$E$55)^($E$54-$G$163:BE$163)-1
                  )
               ),
            $E$66=Database!$B$609, 0,
            $E$66=Database!$B$610, 0,
            $E$66=Database!$B$611, 0
         ),
         0
      )
   ),
   0
)</f>
        <v>0</v>
      </c>
      <c r="BF201" s="151" cm="1">
        <f t="array" ref="BF201">IFERROR(
   IF(BF$163&lt;&gt;$E$54,
      0,
      IF($E$44=Database!$B$576,
         _xlfn.IFS(
            $E$66=Database!$B$607,
               IF($E$56=0, 0,
                  SUMPRODUCT(
                     $G$172:BF$172,
                     (1+$E$56)^($E$54-$G$163:BF$163)-1
                  )
               ),
            $E$66=Database!$B$608,
               IF($E$55=0, 0,
                  SUMPRODUCT(
                     $G$172:BF$172,
                     (1+$E$55)^($E$54-$G$163:BF$163)-1
                  )
               ),
            $E$66=Database!$B$609, 0,
            $E$66=Database!$B$610, 0,
            $E$66=Database!$B$611, 0
         ),
         0
      )
   ),
   0
)</f>
        <v>0</v>
      </c>
      <c r="BG201" s="151" cm="1">
        <f t="array" ref="BG201">IFERROR(
   IF(BG$163&lt;&gt;$E$54,
      0,
      IF($E$44=Database!$B$576,
         _xlfn.IFS(
            $E$66=Database!$B$607,
               IF($E$56=0, 0,
                  SUMPRODUCT(
                     $G$172:BG$172,
                     (1+$E$56)^($E$54-$G$163:BG$163)-1
                  )
               ),
            $E$66=Database!$B$608,
               IF($E$55=0, 0,
                  SUMPRODUCT(
                     $G$172:BG$172,
                     (1+$E$55)^($E$54-$G$163:BG$163)-1
                  )
               ),
            $E$66=Database!$B$609, 0,
            $E$66=Database!$B$610, 0,
            $E$66=Database!$B$611, 0
         ),
         0
      )
   ),
   0
)</f>
        <v>0</v>
      </c>
      <c r="BH201" s="151" cm="1">
        <f t="array" ref="BH201">IFERROR(
   IF(BH$163&lt;&gt;$E$54,
      0,
      IF($E$44=Database!$B$576,
         _xlfn.IFS(
            $E$66=Database!$B$607,
               IF($E$56=0, 0,
                  SUMPRODUCT(
                     $G$172:BH$172,
                     (1+$E$56)^($E$54-$G$163:BH$163)-1
                  )
               ),
            $E$66=Database!$B$608,
               IF($E$55=0, 0,
                  SUMPRODUCT(
                     $G$172:BH$172,
                     (1+$E$55)^($E$54-$G$163:BH$163)-1
                  )
               ),
            $E$66=Database!$B$609, 0,
            $E$66=Database!$B$610, 0,
            $E$66=Database!$B$611, 0
         ),
         0
      )
   ),
   0
)</f>
        <v>0</v>
      </c>
      <c r="BI201" s="151" cm="1">
        <f t="array" ref="BI201">IFERROR(
   IF(BI$163&lt;&gt;$E$54,
      0,
      IF($E$44=Database!$B$576,
         _xlfn.IFS(
            $E$66=Database!$B$607,
               IF($E$56=0, 0,
                  SUMPRODUCT(
                     $G$172:BI$172,
                     (1+$E$56)^($E$54-$G$163:BI$163)-1
                  )
               ),
            $E$66=Database!$B$608,
               IF($E$55=0, 0,
                  SUMPRODUCT(
                     $G$172:BI$172,
                     (1+$E$55)^($E$54-$G$163:BI$163)-1
                  )
               ),
            $E$66=Database!$B$609, 0,
            $E$66=Database!$B$610, 0,
            $E$66=Database!$B$611, 0
         ),
         0
      )
   ),
   0
)</f>
        <v>0</v>
      </c>
      <c r="BJ201" s="151" cm="1">
        <f t="array" ref="BJ201">IFERROR(
   IF(BJ$163&lt;&gt;$E$54,
      0,
      IF($E$44=Database!$B$576,
         _xlfn.IFS(
            $E$66=Database!$B$607,
               IF($E$56=0, 0,
                  SUMPRODUCT(
                     $G$172:BJ$172,
                     (1+$E$56)^($E$54-$G$163:BJ$163)-1
                  )
               ),
            $E$66=Database!$B$608,
               IF($E$55=0, 0,
                  SUMPRODUCT(
                     $G$172:BJ$172,
                     (1+$E$55)^($E$54-$G$163:BJ$163)-1
                  )
               ),
            $E$66=Database!$B$609, 0,
            $E$66=Database!$B$610, 0,
            $E$66=Database!$B$611, 0
         ),
         0
      )
   ),
   0
)</f>
        <v>0</v>
      </c>
      <c r="BK201" s="151" cm="1">
        <f t="array" ref="BK201">IFERROR(
   IF(BK$163&lt;&gt;$E$54,
      0,
      IF($E$44=Database!$B$576,
         _xlfn.IFS(
            $E$66=Database!$B$607,
               IF($E$56=0, 0,
                  SUMPRODUCT(
                     $G$172:BK$172,
                     (1+$E$56)^($E$54-$G$163:BK$163)-1
                  )
               ),
            $E$66=Database!$B$608,
               IF($E$55=0, 0,
                  SUMPRODUCT(
                     $G$172:BK$172,
                     (1+$E$55)^($E$54-$G$163:BK$163)-1
                  )
               ),
            $E$66=Database!$B$609, 0,
            $E$66=Database!$B$610, 0,
            $E$66=Database!$B$611, 0
         ),
         0
      )
   ),
   0
)</f>
        <v>0</v>
      </c>
      <c r="BL201" s="151" cm="1">
        <f t="array" ref="BL201">IFERROR(
   IF(BL$163&lt;&gt;$E$54,
      0,
      IF($E$44=Database!$B$576,
         _xlfn.IFS(
            $E$66=Database!$B$607,
               IF($E$56=0, 0,
                  SUMPRODUCT(
                     $G$172:BL$172,
                     (1+$E$56)^($E$54-$G$163:BL$163)-1
                  )
               ),
            $E$66=Database!$B$608,
               IF($E$55=0, 0,
                  SUMPRODUCT(
                     $G$172:BL$172,
                     (1+$E$55)^($E$54-$G$163:BL$163)-1
                  )
               ),
            $E$66=Database!$B$609, 0,
            $E$66=Database!$B$610, 0,
            $E$66=Database!$B$611, 0
         ),
         0
      )
   ),
   0
)</f>
        <v>0</v>
      </c>
      <c r="BM201" s="151" cm="1">
        <f t="array" ref="BM201">IFERROR(
   IF(BM$163&lt;&gt;$E$54,
      0,
      IF($E$44=Database!$B$576,
         _xlfn.IFS(
            $E$66=Database!$B$607,
               IF($E$56=0, 0,
                  SUMPRODUCT(
                     $G$172:BM$172,
                     (1+$E$56)^($E$54-$G$163:BM$163)-1
                  )
               ),
            $E$66=Database!$B$608,
               IF($E$55=0, 0,
                  SUMPRODUCT(
                     $G$172:BM$172,
                     (1+$E$55)^($E$54-$G$163:BM$163)-1
                  )
               ),
            $E$66=Database!$B$609, 0,
            $E$66=Database!$B$610, 0,
            $E$66=Database!$B$611, 0
         ),
         0
      )
   ),
   0
)</f>
        <v>0</v>
      </c>
      <c r="BN201" s="151" cm="1">
        <f t="array" ref="BN201">IFERROR(
   IF(BN$163&lt;&gt;$E$54,
      0,
      IF($E$44=Database!$B$576,
         _xlfn.IFS(
            $E$66=Database!$B$607,
               IF($E$56=0, 0,
                  SUMPRODUCT(
                     $G$172:BN$172,
                     (1+$E$56)^($E$54-$G$163:BN$163)-1
                  )
               ),
            $E$66=Database!$B$608,
               IF($E$55=0, 0,
                  SUMPRODUCT(
                     $G$172:BN$172,
                     (1+$E$55)^($E$54-$G$163:BN$163)-1
                  )
               ),
            $E$66=Database!$B$609, 0,
            $E$66=Database!$B$610, 0,
            $E$66=Database!$B$611, 0
         ),
         0
      )
   ),
   0
)</f>
        <v>0</v>
      </c>
      <c r="BO201" s="151" cm="1">
        <f t="array" ref="BO201">IFERROR(
   IF(BO$163&lt;&gt;$E$54,
      0,
      IF($E$44=Database!$B$576,
         _xlfn.IFS(
            $E$66=Database!$B$607,
               IF($E$56=0, 0,
                  SUMPRODUCT(
                     $G$172:BO$172,
                     (1+$E$56)^($E$54-$G$163:BO$163)-1
                  )
               ),
            $E$66=Database!$B$608,
               IF($E$55=0, 0,
                  SUMPRODUCT(
                     $G$172:BO$172,
                     (1+$E$55)^($E$54-$G$163:BO$163)-1
                  )
               ),
            $E$66=Database!$B$609, 0,
            $E$66=Database!$B$610, 0,
            $E$66=Database!$B$611, 0
         ),
         0
      )
   ),
   0
)</f>
        <v>0</v>
      </c>
      <c r="BP201" s="151" cm="1">
        <f t="array" ref="BP201">IFERROR(
   IF(BP$163&lt;&gt;$E$54,
      0,
      IF($E$44=Database!$B$576,
         _xlfn.IFS(
            $E$66=Database!$B$607,
               IF($E$56=0, 0,
                  SUMPRODUCT(
                     $G$172:BP$172,
                     (1+$E$56)^($E$54-$G$163:BP$163)-1
                  )
               ),
            $E$66=Database!$B$608,
               IF($E$55=0, 0,
                  SUMPRODUCT(
                     $G$172:BP$172,
                     (1+$E$55)^($E$54-$G$163:BP$163)-1
                  )
               ),
            $E$66=Database!$B$609, 0,
            $E$66=Database!$B$610, 0,
            $E$66=Database!$B$611, 0
         ),
         0
      )
   ),
   0
)</f>
        <v>0</v>
      </c>
      <c r="BQ201" s="151" cm="1">
        <f t="array" ref="BQ201">IFERROR(
   IF(BQ$163&lt;&gt;$E$54,
      0,
      IF($E$44=Database!$B$576,
         _xlfn.IFS(
            $E$66=Database!$B$607,
               IF($E$56=0, 0,
                  SUMPRODUCT(
                     $G$172:BQ$172,
                     (1+$E$56)^($E$54-$G$163:BQ$163)-1
                  )
               ),
            $E$66=Database!$B$608,
               IF($E$55=0, 0,
                  SUMPRODUCT(
                     $G$172:BQ$172,
                     (1+$E$55)^($E$54-$G$163:BQ$163)-1
                  )
               ),
            $E$66=Database!$B$609, 0,
            $E$66=Database!$B$610, 0,
            $E$66=Database!$B$611, 0
         ),
         0
      )
   ),
   0
)</f>
        <v>0</v>
      </c>
      <c r="BR201" s="151" cm="1">
        <f t="array" ref="BR201">IFERROR(
   IF(BR$163&lt;&gt;$E$54,
      0,
      IF($E$44=Database!$B$576,
         _xlfn.IFS(
            $E$66=Database!$B$607,
               IF($E$56=0, 0,
                  SUMPRODUCT(
                     $G$172:BR$172,
                     (1+$E$56)^($E$54-$G$163:BR$163)-1
                  )
               ),
            $E$66=Database!$B$608,
               IF($E$55=0, 0,
                  SUMPRODUCT(
                     $G$172:BR$172,
                     (1+$E$55)^($E$54-$G$163:BR$163)-1
                  )
               ),
            $E$66=Database!$B$609, 0,
            $E$66=Database!$B$610, 0,
            $E$66=Database!$B$611, 0
         ),
         0
      )
   ),
   0
)</f>
        <v>0</v>
      </c>
      <c r="BS201" s="151" cm="1">
        <f t="array" ref="BS201">IFERROR(
   IF(BS$163&lt;&gt;$E$54,
      0,
      IF($E$44=Database!$B$576,
         _xlfn.IFS(
            $E$66=Database!$B$607,
               IF($E$56=0, 0,
                  SUMPRODUCT(
                     $G$172:BS$172,
                     (1+$E$56)^($E$54-$G$163:BS$163)-1
                  )
               ),
            $E$66=Database!$B$608,
               IF($E$55=0, 0,
                  SUMPRODUCT(
                     $G$172:BS$172,
                     (1+$E$55)^($E$54-$G$163:BS$163)-1
                  )
               ),
            $E$66=Database!$B$609, 0,
            $E$66=Database!$B$610, 0,
            $E$66=Database!$B$611, 0
         ),
         0
      )
   ),
   0
)</f>
        <v>0</v>
      </c>
      <c r="BT201" s="151" cm="1">
        <f t="array" ref="BT201">IFERROR(
   IF(BT$163&lt;&gt;$E$54,
      0,
      IF($E$44=Database!$B$576,
         _xlfn.IFS(
            $E$66=Database!$B$607,
               IF($E$56=0, 0,
                  SUMPRODUCT(
                     $G$172:BT$172,
                     (1+$E$56)^($E$54-$G$163:BT$163)-1
                  )
               ),
            $E$66=Database!$B$608,
               IF($E$55=0, 0,
                  SUMPRODUCT(
                     $G$172:BT$172,
                     (1+$E$55)^($E$54-$G$163:BT$163)-1
                  )
               ),
            $E$66=Database!$B$609, 0,
            $E$66=Database!$B$610, 0,
            $E$66=Database!$B$611, 0
         ),
         0
      )
   ),
   0
)</f>
        <v>0</v>
      </c>
      <c r="BU201" s="151" cm="1">
        <f t="array" ref="BU201">IFERROR(
   IF(BU$163&lt;&gt;$E$54,
      0,
      IF($E$44=Database!$B$576,
         _xlfn.IFS(
            $E$66=Database!$B$607,
               IF($E$56=0, 0,
                  SUMPRODUCT(
                     $G$172:BU$172,
                     (1+$E$56)^($E$54-$G$163:BU$163)-1
                  )
               ),
            $E$66=Database!$B$608,
               IF($E$55=0, 0,
                  SUMPRODUCT(
                     $G$172:BU$172,
                     (1+$E$55)^($E$54-$G$163:BU$163)-1
                  )
               ),
            $E$66=Database!$B$609, 0,
            $E$66=Database!$B$610, 0,
            $E$66=Database!$B$611, 0
         ),
         0
      )
   ),
   0
)</f>
        <v>0</v>
      </c>
      <c r="BV201" s="151" cm="1">
        <f t="array" ref="BV201">IFERROR(
   IF(BV$163&lt;&gt;$E$54,
      0,
      IF($E$44=Database!$B$576,
         _xlfn.IFS(
            $E$66=Database!$B$607,
               IF($E$56=0, 0,
                  SUMPRODUCT(
                     $G$172:BV$172,
                     (1+$E$56)^($E$54-$G$163:BV$163)-1
                  )
               ),
            $E$66=Database!$B$608,
               IF($E$55=0, 0,
                  SUMPRODUCT(
                     $G$172:BV$172,
                     (1+$E$55)^($E$54-$G$163:BV$163)-1
                  )
               ),
            $E$66=Database!$B$609, 0,
            $E$66=Database!$B$610, 0,
            $E$66=Database!$B$611, 0
         ),
         0
      )
   ),
   0
)</f>
        <v>0</v>
      </c>
      <c r="BW201" s="151" cm="1">
        <f t="array" ref="BW201">IFERROR(
   IF(BW$163&lt;&gt;$E$54,
      0,
      IF($E$44=Database!$B$576,
         _xlfn.IFS(
            $E$66=Database!$B$607,
               IF($E$56=0, 0,
                  SUMPRODUCT(
                     $G$172:BW$172,
                     (1+$E$56)^($E$54-$G$163:BW$163)-1
                  )
               ),
            $E$66=Database!$B$608,
               IF($E$55=0, 0,
                  SUMPRODUCT(
                     $G$172:BW$172,
                     (1+$E$55)^($E$54-$G$163:BW$163)-1
                  )
               ),
            $E$66=Database!$B$609, 0,
            $E$66=Database!$B$610, 0,
            $E$66=Database!$B$611, 0
         ),
         0
      )
   ),
   0
)</f>
        <v>0</v>
      </c>
      <c r="BX201" s="151" cm="1">
        <f t="array" ref="BX201">IFERROR(
   IF(BX$163&lt;&gt;$E$54,
      0,
      IF($E$44=Database!$B$576,
         _xlfn.IFS(
            $E$66=Database!$B$607,
               IF($E$56=0, 0,
                  SUMPRODUCT(
                     $G$172:BX$172,
                     (1+$E$56)^($E$54-$G$163:BX$163)-1
                  )
               ),
            $E$66=Database!$B$608,
               IF($E$55=0, 0,
                  SUMPRODUCT(
                     $G$172:BX$172,
                     (1+$E$55)^($E$54-$G$163:BX$163)-1
                  )
               ),
            $E$66=Database!$B$609, 0,
            $E$66=Database!$B$610, 0,
            $E$66=Database!$B$611, 0
         ),
         0
      )
   ),
   0
)</f>
        <v>0</v>
      </c>
      <c r="BY201" s="151" cm="1">
        <f t="array" ref="BY201">IFERROR(
   IF(BY$163&lt;&gt;$E$54,
      0,
      IF($E$44=Database!$B$576,
         _xlfn.IFS(
            $E$66=Database!$B$607,
               IF($E$56=0, 0,
                  SUMPRODUCT(
                     $G$172:BY$172,
                     (1+$E$56)^($E$54-$G$163:BY$163)-1
                  )
               ),
            $E$66=Database!$B$608,
               IF($E$55=0, 0,
                  SUMPRODUCT(
                     $G$172:BY$172,
                     (1+$E$55)^($E$54-$G$163:BY$163)-1
                  )
               ),
            $E$66=Database!$B$609, 0,
            $E$66=Database!$B$610, 0,
            $E$66=Database!$B$611, 0
         ),
         0
      )
   ),
   0
)</f>
        <v>0</v>
      </c>
      <c r="BZ201" s="151" cm="1">
        <f t="array" ref="BZ201">IFERROR(
   IF(BZ$163&lt;&gt;$E$54,
      0,
      IF($E$44=Database!$B$576,
         _xlfn.IFS(
            $E$66=Database!$B$607,
               IF($E$56=0, 0,
                  SUMPRODUCT(
                     $G$172:BZ$172,
                     (1+$E$56)^($E$54-$G$163:BZ$163)-1
                  )
               ),
            $E$66=Database!$B$608,
               IF($E$55=0, 0,
                  SUMPRODUCT(
                     $G$172:BZ$172,
                     (1+$E$55)^($E$54-$G$163:BZ$163)-1
                  )
               ),
            $E$66=Database!$B$609, 0,
            $E$66=Database!$B$610, 0,
            $E$66=Database!$B$611, 0
         ),
         0
      )
   ),
   0
)</f>
        <v>0</v>
      </c>
      <c r="CA201" s="151" cm="1">
        <f t="array" ref="CA201">IFERROR(
   IF(CA$163&lt;&gt;$E$54,
      0,
      IF($E$44=Database!$B$576,
         _xlfn.IFS(
            $E$66=Database!$B$607,
               IF($E$56=0, 0,
                  SUMPRODUCT(
                     $G$172:CA$172,
                     (1+$E$56)^($E$54-$G$163:CA$163)-1
                  )
               ),
            $E$66=Database!$B$608,
               IF($E$55=0, 0,
                  SUMPRODUCT(
                     $G$172:CA$172,
                     (1+$E$55)^($E$54-$G$163:CA$163)-1
                  )
               ),
            $E$66=Database!$B$609, 0,
            $E$66=Database!$B$610, 0,
            $E$66=Database!$B$611, 0
         ),
         0
      )
   ),
   0
)</f>
        <v>0</v>
      </c>
      <c r="CB201" s="151" cm="1">
        <f t="array" ref="CB201">IFERROR(
   IF(CB$163&lt;&gt;$E$54,
      0,
      IF($E$44=Database!$B$576,
         _xlfn.IFS(
            $E$66=Database!$B$607,
               IF($E$56=0, 0,
                  SUMPRODUCT(
                     $G$172:CB$172,
                     (1+$E$56)^($E$54-$G$163:CB$163)-1
                  )
               ),
            $E$66=Database!$B$608,
               IF($E$55=0, 0,
                  SUMPRODUCT(
                     $G$172:CB$172,
                     (1+$E$55)^($E$54-$G$163:CB$163)-1
                  )
               ),
            $E$66=Database!$B$609, 0,
            $E$66=Database!$B$610, 0,
            $E$66=Database!$B$611, 0
         ),
         0
      )
   ),
   0
)</f>
        <v>0</v>
      </c>
      <c r="CC201" s="151" cm="1">
        <f t="array" ref="CC201">IFERROR(
   IF(CC$163&lt;&gt;$E$54,
      0,
      IF($E$44=Database!$B$576,
         _xlfn.IFS(
            $E$66=Database!$B$607,
               IF($E$56=0, 0,
                  SUMPRODUCT(
                     $G$172:CC$172,
                     (1+$E$56)^($E$54-$G$163:CC$163)-1
                  )
               ),
            $E$66=Database!$B$608,
               IF($E$55=0, 0,
                  SUMPRODUCT(
                     $G$172:CC$172,
                     (1+$E$55)^($E$54-$G$163:CC$163)-1
                  )
               ),
            $E$66=Database!$B$609, 0,
            $E$66=Database!$B$610, 0,
            $E$66=Database!$B$611, 0
         ),
         0
      )
   ),
   0
)</f>
        <v>0</v>
      </c>
      <c r="CD201" s="151" cm="1">
        <f t="array" ref="CD201">IFERROR(
   IF(CD$163&lt;&gt;$E$54,
      0,
      IF($E$44=Database!$B$576,
         _xlfn.IFS(
            $E$66=Database!$B$607,
               IF($E$56=0, 0,
                  SUMPRODUCT(
                     $G$172:CD$172,
                     (1+$E$56)^($E$54-$G$163:CD$163)-1
                  )
               ),
            $E$66=Database!$B$608,
               IF($E$55=0, 0,
                  SUMPRODUCT(
                     $G$172:CD$172,
                     (1+$E$55)^($E$54-$G$163:CD$163)-1
                  )
               ),
            $E$66=Database!$B$609, 0,
            $E$66=Database!$B$610, 0,
            $E$66=Database!$B$611, 0
         ),
         0
      )
   ),
   0
)</f>
        <v>0</v>
      </c>
      <c r="CE201" s="151" cm="1">
        <f t="array" ref="CE201">IFERROR(
   IF(CE$163&lt;&gt;$E$54,
      0,
      IF($E$44=Database!$B$576,
         _xlfn.IFS(
            $E$66=Database!$B$607,
               IF($E$56=0, 0,
                  SUMPRODUCT(
                     $G$172:CE$172,
                     (1+$E$56)^($E$54-$G$163:CE$163)-1
                  )
               ),
            $E$66=Database!$B$608,
               IF($E$55=0, 0,
                  SUMPRODUCT(
                     $G$172:CE$172,
                     (1+$E$55)^($E$54-$G$163:CE$163)-1
                  )
               ),
            $E$66=Database!$B$609, 0,
            $E$66=Database!$B$610, 0,
            $E$66=Database!$B$611, 0
         ),
         0
      )
   ),
   0
)</f>
        <v>0</v>
      </c>
      <c r="CF201" s="151" cm="1">
        <f t="array" ref="CF201">IFERROR(
   IF(CF$163&lt;&gt;$E$54,
      0,
      IF($E$44=Database!$B$576,
         _xlfn.IFS(
            $E$66=Database!$B$607,
               IF($E$56=0, 0,
                  SUMPRODUCT(
                     $G$172:CF$172,
                     (1+$E$56)^($E$54-$G$163:CF$163)-1
                  )
               ),
            $E$66=Database!$B$608,
               IF($E$55=0, 0,
                  SUMPRODUCT(
                     $G$172:CF$172,
                     (1+$E$55)^($E$54-$G$163:CF$163)-1
                  )
               ),
            $E$66=Database!$B$609, 0,
            $E$66=Database!$B$610, 0,
            $E$66=Database!$B$611, 0
         ),
         0
      )
   ),
   0
)</f>
        <v>0</v>
      </c>
      <c r="CG201" s="151" cm="1">
        <f t="array" ref="CG201">IFERROR(
   IF(CG$163&lt;&gt;$E$54,
      0,
      IF($E$44=Database!$B$576,
         _xlfn.IFS(
            $E$66=Database!$B$607,
               IF($E$56=0, 0,
                  SUMPRODUCT(
                     $G$172:CG$172,
                     (1+$E$56)^($E$54-$G$163:CG$163)-1
                  )
               ),
            $E$66=Database!$B$608,
               IF($E$55=0, 0,
                  SUMPRODUCT(
                     $G$172:CG$172,
                     (1+$E$55)^($E$54-$G$163:CG$163)-1
                  )
               ),
            $E$66=Database!$B$609, 0,
            $E$66=Database!$B$610, 0,
            $E$66=Database!$B$611, 0
         ),
         0
      )
   ),
   0
)</f>
        <v>0</v>
      </c>
      <c r="CH201" s="151" cm="1">
        <f t="array" ref="CH201">IFERROR(
   IF(CH$163&lt;&gt;$E$54,
      0,
      IF($E$44=Database!$B$576,
         _xlfn.IFS(
            $E$66=Database!$B$607,
               IF($E$56=0, 0,
                  SUMPRODUCT(
                     $G$172:CH$172,
                     (1+$E$56)^($E$54-$G$163:CH$163)-1
                  )
               ),
            $E$66=Database!$B$608,
               IF($E$55=0, 0,
                  SUMPRODUCT(
                     $G$172:CH$172,
                     (1+$E$55)^($E$54-$G$163:CH$163)-1
                  )
               ),
            $E$66=Database!$B$609, 0,
            $E$66=Database!$B$610, 0,
            $E$66=Database!$B$611, 0
         ),
         0
      )
   ),
   0
)</f>
        <v>0</v>
      </c>
      <c r="CI201" s="151" cm="1">
        <f t="array" ref="CI201">IFERROR(
   IF(CI$163&lt;&gt;$E$54,
      0,
      IF($E$44=Database!$B$576,
         _xlfn.IFS(
            $E$66=Database!$B$607,
               IF($E$56=0, 0,
                  SUMPRODUCT(
                     $G$172:CI$172,
                     (1+$E$56)^($E$54-$G$163:CI$163)-1
                  )
               ),
            $E$66=Database!$B$608,
               IF($E$55=0, 0,
                  SUMPRODUCT(
                     $G$172:CI$172,
                     (1+$E$55)^($E$54-$G$163:CI$163)-1
                  )
               ),
            $E$66=Database!$B$609, 0,
            $E$66=Database!$B$610, 0,
            $E$66=Database!$B$611, 0
         ),
         0
      )
   ),
   0
)</f>
        <v>0</v>
      </c>
      <c r="CJ201" s="151" cm="1">
        <f t="array" ref="CJ201">IFERROR(
   IF(CJ$163&lt;&gt;$E$54,
      0,
      IF($E$44=Database!$B$576,
         _xlfn.IFS(
            $E$66=Database!$B$607,
               IF($E$56=0, 0,
                  SUMPRODUCT(
                     $G$172:CJ$172,
                     (1+$E$56)^($E$54-$G$163:CJ$163)-1
                  )
               ),
            $E$66=Database!$B$608,
               IF($E$55=0, 0,
                  SUMPRODUCT(
                     $G$172:CJ$172,
                     (1+$E$55)^($E$54-$G$163:CJ$163)-1
                  )
               ),
            $E$66=Database!$B$609, 0,
            $E$66=Database!$B$610, 0,
            $E$66=Database!$B$611, 0
         ),
         0
      )
   ),
   0
)</f>
        <v>0</v>
      </c>
      <c r="CK201" s="151" cm="1">
        <f t="array" ref="CK201">IFERROR(
   IF(CK$163&lt;&gt;$E$54,
      0,
      IF($E$44=Database!$B$576,
         _xlfn.IFS(
            $E$66=Database!$B$607,
               IF($E$56=0, 0,
                  SUMPRODUCT(
                     $G$172:CK$172,
                     (1+$E$56)^($E$54-$G$163:CK$163)-1
                  )
               ),
            $E$66=Database!$B$608,
               IF($E$55=0, 0,
                  SUMPRODUCT(
                     $G$172:CK$172,
                     (1+$E$55)^($E$54-$G$163:CK$163)-1
                  )
               ),
            $E$66=Database!$B$609, 0,
            $E$66=Database!$B$610, 0,
            $E$66=Database!$B$611, 0
         ),
         0
      )
   ),
   0
)</f>
        <v>0</v>
      </c>
      <c r="CL201" s="151" cm="1">
        <f t="array" ref="CL201">IFERROR(
   IF(CL$163&lt;&gt;$E$54,
      0,
      IF($E$44=Database!$B$576,
         _xlfn.IFS(
            $E$66=Database!$B$607,
               IF($E$56=0, 0,
                  SUMPRODUCT(
                     $G$172:CL$172,
                     (1+$E$56)^($E$54-$G$163:CL$163)-1
                  )
               ),
            $E$66=Database!$B$608,
               IF($E$55=0, 0,
                  SUMPRODUCT(
                     $G$172:CL$172,
                     (1+$E$55)^($E$54-$G$163:CL$163)-1
                  )
               ),
            $E$66=Database!$B$609, 0,
            $E$66=Database!$B$610, 0,
            $E$66=Database!$B$611, 0
         ),
         0
      )
   ),
   0
)</f>
        <v>0</v>
      </c>
      <c r="CM201" s="151" cm="1">
        <f t="array" ref="CM201">IFERROR(
   IF(CM$163&lt;&gt;$E$54,
      0,
      IF($E$44=Database!$B$576,
         _xlfn.IFS(
            $E$66=Database!$B$607,
               IF($E$56=0, 0,
                  SUMPRODUCT(
                     $G$172:CM$172,
                     (1+$E$56)^($E$54-$G$163:CM$163)-1
                  )
               ),
            $E$66=Database!$B$608,
               IF($E$55=0, 0,
                  SUMPRODUCT(
                     $G$172:CM$172,
                     (1+$E$55)^($E$54-$G$163:CM$163)-1
                  )
               ),
            $E$66=Database!$B$609, 0,
            $E$66=Database!$B$610, 0,
            $E$66=Database!$B$611, 0
         ),
         0
      )
   ),
   0
)</f>
        <v>0</v>
      </c>
      <c r="CN201" s="151" cm="1">
        <f t="array" ref="CN201">IFERROR(
   IF(CN$163&lt;&gt;$E$54,
      0,
      IF($E$44=Database!$B$576,
         _xlfn.IFS(
            $E$66=Database!$B$607,
               IF($E$56=0, 0,
                  SUMPRODUCT(
                     $G$172:CN$172,
                     (1+$E$56)^($E$54-$G$163:CN$163)-1
                  )
               ),
            $E$66=Database!$B$608,
               IF($E$55=0, 0,
                  SUMPRODUCT(
                     $G$172:CN$172,
                     (1+$E$55)^($E$54-$G$163:CN$163)-1
                  )
               ),
            $E$66=Database!$B$609, 0,
            $E$66=Database!$B$610, 0,
            $E$66=Database!$B$611, 0
         ),
         0
      )
   ),
   0
)</f>
        <v>0</v>
      </c>
      <c r="CO201" s="151" cm="1">
        <f t="array" ref="CO201">IFERROR(
   IF(CO$163&lt;&gt;$E$54,
      0,
      IF($E$44=Database!$B$576,
         _xlfn.IFS(
            $E$66=Database!$B$607,
               IF($E$56=0, 0,
                  SUMPRODUCT(
                     $G$172:CO$172,
                     (1+$E$56)^($E$54-$G$163:CO$163)-1
                  )
               ),
            $E$66=Database!$B$608,
               IF($E$55=0, 0,
                  SUMPRODUCT(
                     $G$172:CO$172,
                     (1+$E$55)^($E$54-$G$163:CO$163)-1
                  )
               ),
            $E$66=Database!$B$609, 0,
            $E$66=Database!$B$610, 0,
            $E$66=Database!$B$611, 0
         ),
         0
      )
   ),
   0
)</f>
        <v>0</v>
      </c>
      <c r="CP201" s="151" cm="1">
        <f t="array" ref="CP201">IFERROR(
   IF(CP$163&lt;&gt;$E$54,
      0,
      IF($E$44=Database!$B$576,
         _xlfn.IFS(
            $E$66=Database!$B$607,
               IF($E$56=0, 0,
                  SUMPRODUCT(
                     $G$172:CP$172,
                     (1+$E$56)^($E$54-$G$163:CP$163)-1
                  )
               ),
            $E$66=Database!$B$608,
               IF($E$55=0, 0,
                  SUMPRODUCT(
                     $G$172:CP$172,
                     (1+$E$55)^($E$54-$G$163:CP$163)-1
                  )
               ),
            $E$66=Database!$B$609, 0,
            $E$66=Database!$B$610, 0,
            $E$66=Database!$B$611, 0
         ),
         0
      )
   ),
   0
)</f>
        <v>0</v>
      </c>
      <c r="CQ201" s="151" cm="1">
        <f t="array" ref="CQ201">IFERROR(
   IF(CQ$163&lt;&gt;$E$54,
      0,
      IF($E$44=Database!$B$576,
         _xlfn.IFS(
            $E$66=Database!$B$607,
               IF($E$56=0, 0,
                  SUMPRODUCT(
                     $G$172:CQ$172,
                     (1+$E$56)^($E$54-$G$163:CQ$163)-1
                  )
               ),
            $E$66=Database!$B$608,
               IF($E$55=0, 0,
                  SUMPRODUCT(
                     $G$172:CQ$172,
                     (1+$E$55)^($E$54-$G$163:CQ$163)-1
                  )
               ),
            $E$66=Database!$B$609, 0,
            $E$66=Database!$B$610, 0,
            $E$66=Database!$B$611, 0
         ),
         0
      )
   ),
   0
)</f>
        <v>0</v>
      </c>
      <c r="CR201" s="151" cm="1">
        <f t="array" ref="CR201">IFERROR(
   IF(CR$163&lt;&gt;$E$54,
      0,
      IF($E$44=Database!$B$576,
         _xlfn.IFS(
            $E$66=Database!$B$607,
               IF($E$56=0, 0,
                  SUMPRODUCT(
                     $G$172:CR$172,
                     (1+$E$56)^($E$54-$G$163:CR$163)-1
                  )
               ),
            $E$66=Database!$B$608,
               IF($E$55=0, 0,
                  SUMPRODUCT(
                     $G$172:CR$172,
                     (1+$E$55)^($E$54-$G$163:CR$163)-1
                  )
               ),
            $E$66=Database!$B$609, 0,
            $E$66=Database!$B$610, 0,
            $E$66=Database!$B$611, 0
         ),
         0
      )
   ),
   0
)</f>
        <v>0</v>
      </c>
      <c r="CS201" s="151" cm="1">
        <f t="array" ref="CS201">IFERROR(
   IF(CS$163&lt;&gt;$E$54,
      0,
      IF($E$44=Database!$B$576,
         _xlfn.IFS(
            $E$66=Database!$B$607,
               IF($E$56=0, 0,
                  SUMPRODUCT(
                     $G$172:CS$172,
                     (1+$E$56)^($E$54-$G$163:CS$163)-1
                  )
               ),
            $E$66=Database!$B$608,
               IF($E$55=0, 0,
                  SUMPRODUCT(
                     $G$172:CS$172,
                     (1+$E$55)^($E$54-$G$163:CS$163)-1
                  )
               ),
            $E$66=Database!$B$609, 0,
            $E$66=Database!$B$610, 0,
            $E$66=Database!$B$611, 0
         ),
         0
      )
   ),
   0
)</f>
        <v>0</v>
      </c>
      <c r="CT201" s="151" cm="1">
        <f t="array" ref="CT201">IFERROR(
   IF(CT$163&lt;&gt;$E$54,
      0,
      IF($E$44=Database!$B$576,
         _xlfn.IFS(
            $E$66=Database!$B$607,
               IF($E$56=0, 0,
                  SUMPRODUCT(
                     $G$172:CT$172,
                     (1+$E$56)^($E$54-$G$163:CT$163)-1
                  )
               ),
            $E$66=Database!$B$608,
               IF($E$55=0, 0,
                  SUMPRODUCT(
                     $G$172:CT$172,
                     (1+$E$55)^($E$54-$G$163:CT$163)-1
                  )
               ),
            $E$66=Database!$B$609, 0,
            $E$66=Database!$B$610, 0,
            $E$66=Database!$B$611, 0
         ),
         0
      )
   ),
   0
)</f>
        <v>0</v>
      </c>
      <c r="CU201" s="151" cm="1">
        <f t="array" ref="CU201">IFERROR(
   IF(CU$163&lt;&gt;$E$54,
      0,
      IF($E$44=Database!$B$576,
         _xlfn.IFS(
            $E$66=Database!$B$607,
               IF($E$56=0, 0,
                  SUMPRODUCT(
                     $G$172:CU$172,
                     (1+$E$56)^($E$54-$G$163:CU$163)-1
                  )
               ),
            $E$66=Database!$B$608,
               IF($E$55=0, 0,
                  SUMPRODUCT(
                     $G$172:CU$172,
                     (1+$E$55)^($E$54-$G$163:CU$163)-1
                  )
               ),
            $E$66=Database!$B$609, 0,
            $E$66=Database!$B$610, 0,
            $E$66=Database!$B$611, 0
         ),
         0
      )
   ),
   0
)</f>
        <v>0</v>
      </c>
      <c r="CV201" s="151" cm="1">
        <f t="array" ref="CV201">IFERROR(
   IF(CV$163&lt;&gt;$E$54,
      0,
      IF($E$44=Database!$B$576,
         _xlfn.IFS(
            $E$66=Database!$B$607,
               IF($E$56=0, 0,
                  SUMPRODUCT(
                     $G$172:CV$172,
                     (1+$E$56)^($E$54-$G$163:CV$163)-1
                  )
               ),
            $E$66=Database!$B$608,
               IF($E$55=0, 0,
                  SUMPRODUCT(
                     $G$172:CV$172,
                     (1+$E$55)^($E$54-$G$163:CV$163)-1
                  )
               ),
            $E$66=Database!$B$609, 0,
            $E$66=Database!$B$610, 0,
            $E$66=Database!$B$611, 0
         ),
         0
      )
   ),
   0
)</f>
        <v>0</v>
      </c>
      <c r="CW201" s="151" cm="1">
        <f t="array" ref="CW201">IFERROR(
   IF(CW$163&lt;&gt;$E$54,
      0,
      IF($E$44=Database!$B$576,
         _xlfn.IFS(
            $E$66=Database!$B$607,
               IF($E$56=0, 0,
                  SUMPRODUCT(
                     $G$172:CW$172,
                     (1+$E$56)^($E$54-$G$163:CW$163)-1
                  )
               ),
            $E$66=Database!$B$608,
               IF($E$55=0, 0,
                  SUMPRODUCT(
                     $G$172:CW$172,
                     (1+$E$55)^($E$54-$G$163:CW$163)-1
                  )
               ),
            $E$66=Database!$B$609, 0,
            $E$66=Database!$B$610, 0,
            $E$66=Database!$B$611, 0
         ),
         0
      )
   ),
   0
)</f>
        <v>0</v>
      </c>
      <c r="CX201" s="151" cm="1">
        <f t="array" ref="CX201">IFERROR(
   IF(CX$163&lt;&gt;$E$54,
      0,
      IF($E$44=Database!$B$576,
         _xlfn.IFS(
            $E$66=Database!$B$607,
               IF($E$56=0, 0,
                  SUMPRODUCT(
                     $G$172:CX$172,
                     (1+$E$56)^($E$54-$G$163:CX$163)-1
                  )
               ),
            $E$66=Database!$B$608,
               IF($E$55=0, 0,
                  SUMPRODUCT(
                     $G$172:CX$172,
                     (1+$E$55)^($E$54-$G$163:CX$163)-1
                  )
               ),
            $E$66=Database!$B$609, 0,
            $E$66=Database!$B$610, 0,
            $E$66=Database!$B$611, 0
         ),
         0
      )
   ),
   0
)</f>
        <v>0</v>
      </c>
      <c r="CY201" s="151" cm="1">
        <f t="array" ref="CY201">IFERROR(
   IF(CY$163&lt;&gt;$E$54,
      0,
      IF($E$44=Database!$B$576,
         _xlfn.IFS(
            $E$66=Database!$B$607,
               IF($E$56=0, 0,
                  SUMPRODUCT(
                     $G$172:CY$172,
                     (1+$E$56)^($E$54-$G$163:CY$163)-1
                  )
               ),
            $E$66=Database!$B$608,
               IF($E$55=0, 0,
                  SUMPRODUCT(
                     $G$172:CY$172,
                     (1+$E$55)^($E$54-$G$163:CY$163)-1
                  )
               ),
            $E$66=Database!$B$609, 0,
            $E$66=Database!$B$610, 0,
            $E$66=Database!$B$611, 0
         ),
         0
      )
   ),
   0
)</f>
        <v>0</v>
      </c>
      <c r="CZ201" s="151" cm="1">
        <f t="array" ref="CZ201">IFERROR(
   IF(CZ$163&lt;&gt;$E$54,
      0,
      IF($E$44=Database!$B$576,
         _xlfn.IFS(
            $E$66=Database!$B$607,
               IF($E$56=0, 0,
                  SUMPRODUCT(
                     $G$172:CZ$172,
                     (1+$E$56)^($E$54-$G$163:CZ$163)-1
                  )
               ),
            $E$66=Database!$B$608,
               IF($E$55=0, 0,
                  SUMPRODUCT(
                     $G$172:CZ$172,
                     (1+$E$55)^($E$54-$G$163:CZ$163)-1
                  )
               ),
            $E$66=Database!$B$609, 0,
            $E$66=Database!$B$610, 0,
            $E$66=Database!$B$611, 0
         ),
         0
      )
   ),
   0
)</f>
        <v>0</v>
      </c>
      <c r="DA201" s="151" cm="1">
        <f t="array" ref="DA201">IFERROR(
   IF(DA$163&lt;&gt;$E$54,
      0,
      IF($E$44=Database!$B$576,
         _xlfn.IFS(
            $E$66=Database!$B$607,
               IF($E$56=0, 0,
                  SUMPRODUCT(
                     $G$172:DA$172,
                     (1+$E$56)^($E$54-$G$163:DA$163)-1
                  )
               ),
            $E$66=Database!$B$608,
               IF($E$55=0, 0,
                  SUMPRODUCT(
                     $G$172:DA$172,
                     (1+$E$55)^($E$54-$G$163:DA$163)-1
                  )
               ),
            $E$66=Database!$B$609, 0,
            $E$66=Database!$B$610, 0,
            $E$66=Database!$B$611, 0
         ),
         0
      )
   ),
   0
)</f>
        <v>0</v>
      </c>
      <c r="DB201" s="151" cm="1">
        <f t="array" ref="DB201">IFERROR(
   IF(DB$163&lt;&gt;$E$54,
      0,
      IF($E$44=Database!$B$576,
         _xlfn.IFS(
            $E$66=Database!$B$607,
               IF($E$56=0, 0,
                  SUMPRODUCT(
                     $G$172:DB$172,
                     (1+$E$56)^($E$54-$G$163:DB$163)-1
                  )
               ),
            $E$66=Database!$B$608,
               IF($E$55=0, 0,
                  SUMPRODUCT(
                     $G$172:DB$172,
                     (1+$E$55)^($E$54-$G$163:DB$163)-1
                  )
               ),
            $E$66=Database!$B$609, 0,
            $E$66=Database!$B$610, 0,
            $E$66=Database!$B$611, 0
         ),
         0
      )
   ),
   0
)</f>
        <v>0</v>
      </c>
    </row>
    <row r="202" spans="2:106" x14ac:dyDescent="0.25">
      <c r="B202" s="140"/>
      <c r="C202" s="140"/>
      <c r="E202" s="141"/>
      <c r="F202" s="141"/>
    </row>
    <row r="203" spans="2:106" x14ac:dyDescent="0.25">
      <c r="B203" s="140"/>
      <c r="C203" s="140"/>
      <c r="E203" s="141"/>
      <c r="F203" s="141"/>
    </row>
    <row r="204" spans="2:106" x14ac:dyDescent="0.25">
      <c r="B204" s="140"/>
      <c r="C204" s="140"/>
      <c r="D204" s="141"/>
      <c r="E204" s="140"/>
    </row>
    <row r="205" spans="2:106" x14ac:dyDescent="0.25">
      <c r="B205" s="140"/>
      <c r="C205" s="141"/>
      <c r="D205" s="141"/>
      <c r="E205" s="140"/>
    </row>
    <row r="206" spans="2:106" x14ac:dyDescent="0.25">
      <c r="B206" s="140"/>
      <c r="C206" s="141"/>
      <c r="D206" s="141"/>
      <c r="E206" s="140"/>
    </row>
    <row r="207" spans="2:106" x14ac:dyDescent="0.25">
      <c r="B207" s="140"/>
      <c r="C207" s="141"/>
      <c r="D207" s="141"/>
      <c r="E207" s="140"/>
    </row>
    <row r="208" spans="2:106" x14ac:dyDescent="0.25">
      <c r="B208" s="140"/>
      <c r="C208" s="141"/>
      <c r="D208" s="141"/>
      <c r="E208" s="140"/>
    </row>
    <row r="209" spans="2:5" x14ac:dyDescent="0.25">
      <c r="B209" s="140"/>
      <c r="C209" s="141"/>
      <c r="D209" s="141"/>
      <c r="E209" s="140"/>
    </row>
    <row r="210" spans="2:5" x14ac:dyDescent="0.25">
      <c r="B210" s="140"/>
      <c r="C210" s="141"/>
      <c r="D210" s="141"/>
      <c r="E210" s="140"/>
    </row>
    <row r="211" spans="2:5" x14ac:dyDescent="0.25">
      <c r="B211" s="140"/>
      <c r="C211" s="141"/>
      <c r="D211" s="141"/>
      <c r="E211" s="140"/>
    </row>
    <row r="212" spans="2:5" x14ac:dyDescent="0.25">
      <c r="B212" s="140"/>
      <c r="C212" s="141"/>
      <c r="D212" s="141"/>
      <c r="E212" s="140"/>
    </row>
    <row r="213" spans="2:5" x14ac:dyDescent="0.25">
      <c r="B213" s="140"/>
      <c r="C213" s="141"/>
      <c r="D213" s="141"/>
      <c r="E213" s="140"/>
    </row>
    <row r="214" spans="2:5" x14ac:dyDescent="0.25">
      <c r="B214" s="140"/>
      <c r="C214" s="141"/>
      <c r="D214" s="141"/>
      <c r="E214" s="140"/>
    </row>
    <row r="215" spans="2:5" x14ac:dyDescent="0.25">
      <c r="B215" s="140"/>
      <c r="C215" s="141"/>
      <c r="D215" s="141"/>
      <c r="E215" s="140"/>
    </row>
    <row r="216" spans="2:5" x14ac:dyDescent="0.25">
      <c r="B216" s="140"/>
      <c r="C216" s="141"/>
      <c r="D216" s="141"/>
      <c r="E216" s="140"/>
    </row>
    <row r="217" spans="2:5" x14ac:dyDescent="0.25">
      <c r="B217" s="140"/>
      <c r="C217" s="141"/>
      <c r="D217" s="141"/>
      <c r="E217" s="140"/>
    </row>
    <row r="218" spans="2:5" x14ac:dyDescent="0.25">
      <c r="B218" s="140"/>
      <c r="C218" s="141"/>
      <c r="D218" s="141"/>
      <c r="E218" s="140"/>
    </row>
    <row r="219" spans="2:5" x14ac:dyDescent="0.25">
      <c r="B219" s="140"/>
      <c r="C219" s="141"/>
      <c r="D219" s="141"/>
      <c r="E219" s="140"/>
    </row>
    <row r="220" spans="2:5" x14ac:dyDescent="0.25">
      <c r="B220" s="140"/>
      <c r="C220" s="141"/>
      <c r="D220" s="141"/>
      <c r="E220" s="140"/>
    </row>
    <row r="221" spans="2:5" x14ac:dyDescent="0.25">
      <c r="B221" s="140"/>
      <c r="C221" s="141"/>
      <c r="D221" s="141"/>
      <c r="E221" s="140"/>
    </row>
    <row r="222" spans="2:5" x14ac:dyDescent="0.25">
      <c r="B222" s="140"/>
      <c r="C222" s="141"/>
      <c r="D222" s="141"/>
      <c r="E222" s="140"/>
    </row>
    <row r="223" spans="2:5" x14ac:dyDescent="0.25">
      <c r="B223" s="140"/>
      <c r="C223" s="141"/>
      <c r="D223" s="141"/>
      <c r="E223" s="140"/>
    </row>
    <row r="224" spans="2:5" x14ac:dyDescent="0.25">
      <c r="B224" s="140"/>
      <c r="C224" s="141"/>
      <c r="D224" s="141"/>
      <c r="E224" s="140"/>
    </row>
    <row r="225" spans="2:5" x14ac:dyDescent="0.25">
      <c r="B225" s="140"/>
      <c r="C225" s="141"/>
      <c r="D225" s="141"/>
      <c r="E225" s="140"/>
    </row>
    <row r="226" spans="2:5" x14ac:dyDescent="0.25">
      <c r="B226" s="140"/>
      <c r="C226" s="141"/>
      <c r="D226" s="141"/>
      <c r="E226" s="140"/>
    </row>
    <row r="227" spans="2:5" x14ac:dyDescent="0.25">
      <c r="B227" s="140"/>
      <c r="C227" s="141"/>
      <c r="D227" s="141"/>
      <c r="E227" s="140"/>
    </row>
    <row r="228" spans="2:5" x14ac:dyDescent="0.25">
      <c r="B228" s="140"/>
      <c r="C228" s="141"/>
      <c r="D228" s="141"/>
      <c r="E228" s="140"/>
    </row>
    <row r="229" spans="2:5" x14ac:dyDescent="0.25">
      <c r="B229" s="140"/>
      <c r="C229" s="141"/>
      <c r="D229" s="141"/>
      <c r="E229" s="140"/>
    </row>
    <row r="230" spans="2:5" x14ac:dyDescent="0.25">
      <c r="B230" s="140"/>
      <c r="C230" s="141"/>
      <c r="D230" s="141"/>
      <c r="E230" s="140"/>
    </row>
    <row r="231" spans="2:5" x14ac:dyDescent="0.25">
      <c r="B231" s="140"/>
      <c r="C231" s="141"/>
      <c r="D231" s="141"/>
      <c r="E231" s="140"/>
    </row>
    <row r="232" spans="2:5" x14ac:dyDescent="0.25">
      <c r="B232" s="140"/>
      <c r="C232" s="141"/>
      <c r="D232" s="141"/>
      <c r="E232" s="140"/>
    </row>
    <row r="233" spans="2:5" x14ac:dyDescent="0.25">
      <c r="B233" s="140"/>
      <c r="C233" s="141"/>
      <c r="D233" s="141"/>
      <c r="E233" s="140"/>
    </row>
    <row r="234" spans="2:5" x14ac:dyDescent="0.25">
      <c r="B234" s="140"/>
      <c r="C234" s="141"/>
      <c r="D234" s="141"/>
      <c r="E234" s="140"/>
    </row>
    <row r="235" spans="2:5" x14ac:dyDescent="0.25">
      <c r="B235" s="140"/>
      <c r="C235" s="141"/>
      <c r="D235" s="141"/>
      <c r="E235" s="140"/>
    </row>
    <row r="236" spans="2:5" x14ac:dyDescent="0.25">
      <c r="B236" s="140"/>
      <c r="C236" s="141"/>
      <c r="D236" s="141"/>
      <c r="E236" s="140"/>
    </row>
    <row r="237" spans="2:5" x14ac:dyDescent="0.25">
      <c r="B237" s="140"/>
      <c r="C237" s="141"/>
      <c r="D237" s="141"/>
      <c r="E237" s="140"/>
    </row>
    <row r="238" spans="2:5" x14ac:dyDescent="0.25">
      <c r="B238" s="140"/>
      <c r="C238" s="141"/>
      <c r="D238" s="141"/>
      <c r="E238" s="140"/>
    </row>
    <row r="239" spans="2:5" x14ac:dyDescent="0.25">
      <c r="B239" s="140"/>
      <c r="C239" s="141"/>
      <c r="D239" s="141"/>
      <c r="E239" s="140"/>
    </row>
    <row r="240" spans="2:5" x14ac:dyDescent="0.25">
      <c r="B240" s="140"/>
      <c r="C240" s="141"/>
      <c r="D240" s="141"/>
      <c r="E240" s="140"/>
    </row>
    <row r="241" spans="2:5" x14ac:dyDescent="0.25">
      <c r="B241" s="140"/>
      <c r="C241" s="141"/>
      <c r="D241" s="141"/>
      <c r="E241" s="140"/>
    </row>
    <row r="242" spans="2:5" x14ac:dyDescent="0.25">
      <c r="B242" s="140"/>
      <c r="C242" s="141"/>
      <c r="D242" s="141"/>
      <c r="E242" s="140"/>
    </row>
    <row r="243" spans="2:5" x14ac:dyDescent="0.25">
      <c r="B243" s="140"/>
      <c r="C243" s="141"/>
      <c r="D243" s="141"/>
      <c r="E243" s="140"/>
    </row>
    <row r="244" spans="2:5" x14ac:dyDescent="0.25">
      <c r="B244" s="140"/>
      <c r="C244" s="141"/>
      <c r="D244" s="141"/>
      <c r="E244" s="140"/>
    </row>
    <row r="245" spans="2:5" x14ac:dyDescent="0.25">
      <c r="B245" s="140"/>
      <c r="C245" s="141"/>
      <c r="D245" s="141"/>
      <c r="E245" s="140"/>
    </row>
    <row r="246" spans="2:5" x14ac:dyDescent="0.25">
      <c r="B246" s="140"/>
      <c r="C246" s="141"/>
      <c r="D246" s="141"/>
      <c r="E246" s="140"/>
    </row>
    <row r="247" spans="2:5" x14ac:dyDescent="0.25">
      <c r="B247" s="140"/>
      <c r="C247" s="141"/>
      <c r="D247" s="141"/>
      <c r="E247" s="140"/>
    </row>
    <row r="248" spans="2:5" x14ac:dyDescent="0.25">
      <c r="B248" s="140"/>
      <c r="C248" s="141"/>
      <c r="D248" s="141"/>
      <c r="E248" s="140"/>
    </row>
    <row r="249" spans="2:5" x14ac:dyDescent="0.25">
      <c r="B249" s="140"/>
      <c r="C249" s="141"/>
      <c r="D249" s="141"/>
      <c r="E249" s="140"/>
    </row>
    <row r="250" spans="2:5" x14ac:dyDescent="0.25">
      <c r="B250" s="140"/>
      <c r="C250" s="141"/>
      <c r="D250" s="141"/>
      <c r="E250" s="140"/>
    </row>
    <row r="251" spans="2:5" x14ac:dyDescent="0.25">
      <c r="B251" s="140"/>
      <c r="C251" s="141"/>
      <c r="D251" s="141"/>
      <c r="E251" s="140"/>
    </row>
    <row r="252" spans="2:5" x14ac:dyDescent="0.25">
      <c r="B252" s="140"/>
      <c r="C252" s="141"/>
      <c r="D252" s="141"/>
      <c r="E252" s="140"/>
    </row>
    <row r="253" spans="2:5" x14ac:dyDescent="0.25">
      <c r="B253" s="140"/>
      <c r="C253" s="141"/>
      <c r="D253" s="141"/>
      <c r="E253" s="140"/>
    </row>
    <row r="254" spans="2:5" x14ac:dyDescent="0.25">
      <c r="B254" s="140"/>
      <c r="C254" s="141"/>
      <c r="D254" s="141"/>
      <c r="E254" s="140"/>
    </row>
    <row r="255" spans="2:5" x14ac:dyDescent="0.25">
      <c r="B255" s="140"/>
      <c r="C255" s="141"/>
      <c r="D255" s="141"/>
      <c r="E255" s="140"/>
    </row>
    <row r="256" spans="2:5" x14ac:dyDescent="0.25">
      <c r="B256" s="140"/>
      <c r="C256" s="141"/>
      <c r="D256" s="141"/>
      <c r="E256" s="140"/>
    </row>
    <row r="257" spans="2:5" x14ac:dyDescent="0.25">
      <c r="B257" s="140"/>
      <c r="C257" s="141"/>
      <c r="D257" s="141"/>
      <c r="E257" s="140"/>
    </row>
    <row r="258" spans="2:5" x14ac:dyDescent="0.25">
      <c r="B258" s="140"/>
      <c r="C258" s="141"/>
      <c r="D258" s="141"/>
      <c r="E258" s="140"/>
    </row>
    <row r="259" spans="2:5" x14ac:dyDescent="0.25">
      <c r="B259" s="140"/>
      <c r="C259" s="141"/>
      <c r="D259" s="141"/>
      <c r="E259" s="140"/>
    </row>
    <row r="260" spans="2:5" x14ac:dyDescent="0.25">
      <c r="B260" s="140"/>
      <c r="C260" s="141"/>
      <c r="D260" s="141"/>
      <c r="E260" s="140"/>
    </row>
    <row r="261" spans="2:5" x14ac:dyDescent="0.25">
      <c r="B261" s="140"/>
      <c r="C261" s="141"/>
      <c r="D261" s="141"/>
      <c r="E261" s="140"/>
    </row>
    <row r="262" spans="2:5" x14ac:dyDescent="0.25">
      <c r="B262" s="140"/>
      <c r="C262" s="141"/>
      <c r="D262" s="141"/>
      <c r="E262" s="140"/>
    </row>
    <row r="263" spans="2:5" x14ac:dyDescent="0.25">
      <c r="B263" s="140"/>
      <c r="C263" s="141"/>
      <c r="D263" s="141"/>
      <c r="E263" s="140"/>
    </row>
    <row r="264" spans="2:5" x14ac:dyDescent="0.25">
      <c r="B264" s="140"/>
      <c r="C264" s="141"/>
      <c r="D264" s="141"/>
      <c r="E264" s="140"/>
    </row>
    <row r="265" spans="2:5" x14ac:dyDescent="0.25">
      <c r="B265" s="140"/>
      <c r="C265" s="141"/>
      <c r="D265" s="141"/>
      <c r="E265" s="140"/>
    </row>
    <row r="266" spans="2:5" x14ac:dyDescent="0.25">
      <c r="B266" s="140"/>
      <c r="C266" s="141"/>
      <c r="D266" s="141"/>
      <c r="E266" s="140"/>
    </row>
    <row r="267" spans="2:5" x14ac:dyDescent="0.25">
      <c r="B267" s="140"/>
      <c r="C267" s="141"/>
      <c r="D267" s="141"/>
      <c r="E267" s="140"/>
    </row>
    <row r="268" spans="2:5" x14ac:dyDescent="0.25">
      <c r="B268" s="140"/>
      <c r="C268" s="141"/>
      <c r="D268" s="141"/>
      <c r="E268" s="140"/>
    </row>
    <row r="269" spans="2:5" x14ac:dyDescent="0.25">
      <c r="B269" s="140"/>
      <c r="C269" s="141"/>
      <c r="D269" s="141"/>
      <c r="E269" s="140"/>
    </row>
    <row r="270" spans="2:5" x14ac:dyDescent="0.25">
      <c r="B270" s="140"/>
      <c r="C270" s="141"/>
      <c r="D270" s="141"/>
      <c r="E270" s="140"/>
    </row>
    <row r="271" spans="2:5" x14ac:dyDescent="0.25">
      <c r="B271" s="140"/>
      <c r="C271" s="141"/>
      <c r="D271" s="141"/>
      <c r="E271" s="140"/>
    </row>
    <row r="272" spans="2:5" x14ac:dyDescent="0.25">
      <c r="B272" s="140"/>
      <c r="C272" s="141"/>
      <c r="D272" s="141"/>
      <c r="E272" s="140"/>
    </row>
    <row r="273" spans="2:5" x14ac:dyDescent="0.25">
      <c r="B273" s="140"/>
      <c r="C273" s="141"/>
      <c r="D273" s="141"/>
      <c r="E273" s="140"/>
    </row>
    <row r="274" spans="2:5" x14ac:dyDescent="0.25">
      <c r="B274" s="140"/>
      <c r="C274" s="141"/>
      <c r="D274" s="141"/>
      <c r="E274" s="140"/>
    </row>
    <row r="275" spans="2:5" x14ac:dyDescent="0.25">
      <c r="B275" s="140"/>
      <c r="C275" s="141"/>
      <c r="D275" s="141"/>
      <c r="E275" s="140"/>
    </row>
    <row r="276" spans="2:5" x14ac:dyDescent="0.25">
      <c r="B276" s="140"/>
      <c r="C276" s="141"/>
      <c r="D276" s="141"/>
      <c r="E276" s="140"/>
    </row>
    <row r="277" spans="2:5" x14ac:dyDescent="0.25">
      <c r="B277" s="140"/>
      <c r="C277" s="141"/>
      <c r="D277" s="141"/>
      <c r="E277" s="140"/>
    </row>
    <row r="278" spans="2:5" x14ac:dyDescent="0.25">
      <c r="B278" s="140"/>
      <c r="C278" s="141"/>
      <c r="D278" s="141"/>
      <c r="E278" s="140"/>
    </row>
    <row r="279" spans="2:5" x14ac:dyDescent="0.25">
      <c r="B279" s="140"/>
      <c r="C279" s="141"/>
      <c r="D279" s="141"/>
      <c r="E279" s="140"/>
    </row>
    <row r="280" spans="2:5" x14ac:dyDescent="0.25">
      <c r="B280" s="140"/>
      <c r="C280" s="141"/>
      <c r="D280" s="141"/>
      <c r="E280" s="140"/>
    </row>
    <row r="281" spans="2:5" x14ac:dyDescent="0.25">
      <c r="B281" s="140"/>
      <c r="C281" s="141"/>
      <c r="D281" s="141"/>
      <c r="E281" s="140"/>
    </row>
    <row r="282" spans="2:5" x14ac:dyDescent="0.25">
      <c r="B282" s="140"/>
      <c r="C282" s="141"/>
      <c r="D282" s="141"/>
      <c r="E282" s="140"/>
    </row>
    <row r="283" spans="2:5" x14ac:dyDescent="0.25">
      <c r="B283" s="140"/>
      <c r="C283" s="141"/>
      <c r="D283" s="141"/>
      <c r="E283" s="140"/>
    </row>
    <row r="284" spans="2:5" x14ac:dyDescent="0.25">
      <c r="B284" s="140"/>
      <c r="C284" s="141"/>
      <c r="D284" s="141"/>
      <c r="E284" s="140"/>
    </row>
    <row r="285" spans="2:5" x14ac:dyDescent="0.25">
      <c r="B285" s="140"/>
      <c r="C285" s="141"/>
      <c r="D285" s="141"/>
      <c r="E285" s="140"/>
    </row>
    <row r="286" spans="2:5" x14ac:dyDescent="0.25">
      <c r="B286" s="140"/>
      <c r="C286" s="141"/>
      <c r="D286" s="141"/>
      <c r="E286" s="140"/>
    </row>
    <row r="287" spans="2:5" x14ac:dyDescent="0.25">
      <c r="B287" s="140"/>
      <c r="C287" s="141"/>
      <c r="D287" s="141"/>
      <c r="E287" s="140"/>
    </row>
    <row r="288" spans="2:5" x14ac:dyDescent="0.25">
      <c r="B288" s="140"/>
      <c r="C288" s="141"/>
      <c r="D288" s="141"/>
      <c r="E288" s="140"/>
    </row>
    <row r="289" spans="2:5" x14ac:dyDescent="0.25">
      <c r="B289" s="140"/>
      <c r="C289" s="141"/>
      <c r="D289" s="141"/>
      <c r="E289" s="140"/>
    </row>
    <row r="290" spans="2:5" x14ac:dyDescent="0.25">
      <c r="B290" s="140"/>
      <c r="C290" s="141"/>
      <c r="D290" s="141"/>
      <c r="E290" s="140"/>
    </row>
    <row r="291" spans="2:5" x14ac:dyDescent="0.25">
      <c r="B291" s="140"/>
      <c r="C291" s="141"/>
      <c r="D291" s="141"/>
      <c r="E291" s="140"/>
    </row>
    <row r="292" spans="2:5" x14ac:dyDescent="0.25">
      <c r="B292" s="140"/>
      <c r="C292" s="141"/>
      <c r="D292" s="141"/>
      <c r="E292" s="140"/>
    </row>
    <row r="293" spans="2:5" x14ac:dyDescent="0.25">
      <c r="B293" s="140"/>
      <c r="C293" s="141"/>
      <c r="D293" s="141"/>
      <c r="E293" s="140"/>
    </row>
    <row r="294" spans="2:5" x14ac:dyDescent="0.25">
      <c r="B294" s="140"/>
      <c r="C294" s="141"/>
      <c r="D294" s="141"/>
      <c r="E294" s="140"/>
    </row>
    <row r="295" spans="2:5" x14ac:dyDescent="0.25">
      <c r="B295" s="140"/>
      <c r="C295" s="141"/>
      <c r="D295" s="141"/>
      <c r="E295" s="140"/>
    </row>
    <row r="296" spans="2:5" x14ac:dyDescent="0.25">
      <c r="B296" s="140"/>
      <c r="C296" s="141"/>
      <c r="D296" s="141"/>
      <c r="E296" s="140"/>
    </row>
    <row r="297" spans="2:5" x14ac:dyDescent="0.25">
      <c r="B297" s="140"/>
      <c r="C297" s="141"/>
      <c r="D297" s="141"/>
      <c r="E297" s="140"/>
    </row>
    <row r="298" spans="2:5" x14ac:dyDescent="0.25">
      <c r="B298" s="140"/>
      <c r="C298" s="141"/>
      <c r="D298" s="141"/>
      <c r="E298" s="140"/>
    </row>
    <row r="299" spans="2:5" x14ac:dyDescent="0.25">
      <c r="B299" s="140"/>
      <c r="C299" s="141"/>
      <c r="D299" s="141"/>
      <c r="E299" s="140"/>
    </row>
    <row r="300" spans="2:5" x14ac:dyDescent="0.25">
      <c r="B300" s="140"/>
      <c r="C300" s="141"/>
      <c r="D300" s="141"/>
      <c r="E300" s="140"/>
    </row>
    <row r="301" spans="2:5" x14ac:dyDescent="0.25">
      <c r="B301" s="140"/>
      <c r="C301" s="141"/>
      <c r="D301" s="141"/>
      <c r="E301" s="140"/>
    </row>
    <row r="302" spans="2:5" x14ac:dyDescent="0.25">
      <c r="B302" s="140"/>
      <c r="C302" s="141"/>
      <c r="D302" s="141"/>
      <c r="E302" s="140"/>
    </row>
    <row r="303" spans="2:5" x14ac:dyDescent="0.25">
      <c r="B303" s="140"/>
      <c r="C303" s="141"/>
      <c r="D303" s="141"/>
      <c r="E303" s="140"/>
    </row>
    <row r="304" spans="2:5" x14ac:dyDescent="0.25">
      <c r="B304" s="140"/>
      <c r="C304" s="141"/>
      <c r="D304" s="141"/>
      <c r="E304" s="140"/>
    </row>
    <row r="305" spans="2:5" x14ac:dyDescent="0.25">
      <c r="B305" s="140"/>
      <c r="C305" s="141"/>
      <c r="D305" s="141"/>
      <c r="E305" s="140"/>
    </row>
    <row r="306" spans="2:5" x14ac:dyDescent="0.25">
      <c r="B306" s="140"/>
      <c r="C306" s="141"/>
      <c r="D306" s="141"/>
      <c r="E306" s="140"/>
    </row>
    <row r="307" spans="2:5" x14ac:dyDescent="0.25">
      <c r="B307" s="140"/>
      <c r="C307" s="141"/>
      <c r="D307" s="141"/>
      <c r="E307" s="140"/>
    </row>
    <row r="308" spans="2:5" x14ac:dyDescent="0.25">
      <c r="B308" s="140"/>
      <c r="C308" s="141"/>
      <c r="D308" s="141"/>
      <c r="E308" s="140"/>
    </row>
    <row r="309" spans="2:5" x14ac:dyDescent="0.25">
      <c r="B309" s="140"/>
      <c r="C309" s="141"/>
      <c r="D309" s="141"/>
      <c r="E309" s="140"/>
    </row>
    <row r="310" spans="2:5" x14ac:dyDescent="0.25">
      <c r="B310" s="140"/>
      <c r="C310" s="141"/>
      <c r="D310" s="141"/>
      <c r="E310" s="140"/>
    </row>
    <row r="311" spans="2:5" x14ac:dyDescent="0.25">
      <c r="B311" s="140"/>
      <c r="C311" s="141"/>
      <c r="D311" s="141"/>
      <c r="E311" s="140"/>
    </row>
    <row r="312" spans="2:5" x14ac:dyDescent="0.25">
      <c r="B312" s="140"/>
      <c r="C312" s="141"/>
      <c r="D312" s="141"/>
      <c r="E312" s="140"/>
    </row>
    <row r="313" spans="2:5" x14ac:dyDescent="0.25">
      <c r="B313" s="140"/>
      <c r="C313" s="141"/>
      <c r="D313" s="141"/>
      <c r="E313" s="140"/>
    </row>
    <row r="314" spans="2:5" x14ac:dyDescent="0.25">
      <c r="B314" s="140"/>
      <c r="C314" s="141"/>
      <c r="D314" s="141"/>
      <c r="E314" s="140"/>
    </row>
    <row r="315" spans="2:5" x14ac:dyDescent="0.25">
      <c r="B315" s="140"/>
      <c r="C315" s="141"/>
      <c r="D315" s="141"/>
      <c r="E315" s="140"/>
    </row>
    <row r="316" spans="2:5" x14ac:dyDescent="0.25">
      <c r="B316" s="140"/>
      <c r="C316" s="141"/>
      <c r="D316" s="141"/>
      <c r="E316" s="140"/>
    </row>
    <row r="317" spans="2:5" x14ac:dyDescent="0.25">
      <c r="B317" s="140"/>
      <c r="C317" s="141"/>
      <c r="D317" s="141"/>
      <c r="E317" s="140"/>
    </row>
    <row r="318" spans="2:5" x14ac:dyDescent="0.25">
      <c r="B318" s="140"/>
      <c r="C318" s="141"/>
      <c r="D318" s="141"/>
      <c r="E318" s="140"/>
    </row>
    <row r="319" spans="2:5" x14ac:dyDescent="0.25">
      <c r="B319" s="140"/>
      <c r="C319" s="141"/>
      <c r="D319" s="141"/>
      <c r="E319" s="140"/>
    </row>
    <row r="320" spans="2:5" x14ac:dyDescent="0.25">
      <c r="B320" s="140"/>
      <c r="C320" s="141"/>
      <c r="D320" s="141"/>
      <c r="E320" s="140"/>
    </row>
    <row r="321" spans="2:5" x14ac:dyDescent="0.25">
      <c r="B321" s="140"/>
      <c r="C321" s="141"/>
      <c r="D321" s="141"/>
      <c r="E321" s="140"/>
    </row>
    <row r="322" spans="2:5" x14ac:dyDescent="0.25">
      <c r="B322" s="140"/>
      <c r="C322" s="141"/>
      <c r="D322" s="141"/>
      <c r="E322" s="140"/>
    </row>
    <row r="323" spans="2:5" x14ac:dyDescent="0.25">
      <c r="B323" s="140"/>
      <c r="C323" s="141"/>
      <c r="D323" s="141"/>
      <c r="E323" s="140"/>
    </row>
    <row r="324" spans="2:5" x14ac:dyDescent="0.25">
      <c r="B324" s="140"/>
      <c r="C324" s="141"/>
      <c r="D324" s="141"/>
      <c r="E324" s="140"/>
    </row>
    <row r="325" spans="2:5" x14ac:dyDescent="0.25">
      <c r="B325" s="140"/>
      <c r="C325" s="141"/>
      <c r="D325" s="141"/>
      <c r="E325" s="140"/>
    </row>
    <row r="326" spans="2:5" x14ac:dyDescent="0.25">
      <c r="B326" s="140"/>
      <c r="C326" s="141"/>
      <c r="D326" s="141"/>
      <c r="E326" s="140"/>
    </row>
    <row r="327" spans="2:5" x14ac:dyDescent="0.25">
      <c r="B327" s="140"/>
      <c r="C327" s="141"/>
      <c r="D327" s="141"/>
      <c r="E327" s="140"/>
    </row>
    <row r="328" spans="2:5" x14ac:dyDescent="0.25">
      <c r="B328" s="140"/>
      <c r="C328" s="141"/>
      <c r="D328" s="141"/>
      <c r="E328" s="140"/>
    </row>
    <row r="329" spans="2:5" x14ac:dyDescent="0.25">
      <c r="B329" s="140"/>
      <c r="C329" s="141"/>
      <c r="D329" s="141"/>
      <c r="E329" s="140"/>
    </row>
    <row r="330" spans="2:5" x14ac:dyDescent="0.25">
      <c r="B330" s="140"/>
      <c r="C330" s="141"/>
      <c r="D330" s="141"/>
      <c r="E330" s="140"/>
    </row>
    <row r="331" spans="2:5" x14ac:dyDescent="0.25">
      <c r="B331" s="140"/>
      <c r="C331" s="141"/>
      <c r="D331" s="141"/>
      <c r="E331" s="140"/>
    </row>
    <row r="332" spans="2:5" x14ac:dyDescent="0.25">
      <c r="B332" s="140"/>
      <c r="C332" s="141"/>
      <c r="D332" s="141"/>
      <c r="E332" s="140"/>
    </row>
    <row r="333" spans="2:5" x14ac:dyDescent="0.25">
      <c r="B333" s="140"/>
      <c r="C333" s="141"/>
      <c r="D333" s="141"/>
      <c r="E333" s="140"/>
    </row>
    <row r="334" spans="2:5" x14ac:dyDescent="0.25">
      <c r="B334" s="140"/>
      <c r="C334" s="141"/>
      <c r="D334" s="141"/>
      <c r="E334" s="140"/>
    </row>
    <row r="335" spans="2:5" x14ac:dyDescent="0.25">
      <c r="B335" s="140"/>
      <c r="C335" s="141"/>
      <c r="D335" s="141"/>
      <c r="E335" s="140"/>
    </row>
    <row r="336" spans="2:5" x14ac:dyDescent="0.25">
      <c r="B336" s="140"/>
      <c r="C336" s="141"/>
      <c r="D336" s="141"/>
      <c r="E336" s="140"/>
    </row>
    <row r="337" spans="2:5" x14ac:dyDescent="0.25">
      <c r="B337" s="140"/>
      <c r="C337" s="141"/>
      <c r="D337" s="141"/>
      <c r="E337" s="140"/>
    </row>
    <row r="338" spans="2:5" x14ac:dyDescent="0.25">
      <c r="B338" s="140"/>
      <c r="C338" s="141"/>
      <c r="D338" s="141"/>
      <c r="E338" s="140"/>
    </row>
    <row r="339" spans="2:5" x14ac:dyDescent="0.25">
      <c r="B339" s="140"/>
      <c r="C339" s="141"/>
      <c r="D339" s="141"/>
      <c r="E339" s="140"/>
    </row>
    <row r="340" spans="2:5" x14ac:dyDescent="0.25">
      <c r="B340" s="140"/>
      <c r="C340" s="141"/>
      <c r="D340" s="141"/>
      <c r="E340" s="140"/>
    </row>
    <row r="341" spans="2:5" x14ac:dyDescent="0.25">
      <c r="B341" s="140"/>
      <c r="C341" s="141"/>
      <c r="D341" s="141"/>
      <c r="E341" s="140"/>
    </row>
    <row r="342" spans="2:5" x14ac:dyDescent="0.25">
      <c r="B342" s="140"/>
      <c r="C342" s="141"/>
      <c r="D342" s="141"/>
      <c r="E342" s="140"/>
    </row>
    <row r="343" spans="2:5" x14ac:dyDescent="0.25">
      <c r="B343" s="140"/>
      <c r="C343" s="141"/>
      <c r="D343" s="141"/>
      <c r="E343" s="140"/>
    </row>
    <row r="344" spans="2:5" x14ac:dyDescent="0.25">
      <c r="B344" s="140"/>
      <c r="C344" s="141"/>
      <c r="D344" s="141"/>
      <c r="E344" s="140"/>
    </row>
    <row r="345" spans="2:5" x14ac:dyDescent="0.25">
      <c r="B345" s="140"/>
      <c r="C345" s="141"/>
      <c r="D345" s="141"/>
      <c r="E345" s="140"/>
    </row>
    <row r="346" spans="2:5" x14ac:dyDescent="0.25">
      <c r="B346" s="140"/>
      <c r="C346" s="141"/>
      <c r="D346" s="141"/>
      <c r="E346" s="140"/>
    </row>
    <row r="347" spans="2:5" x14ac:dyDescent="0.25">
      <c r="B347" s="140"/>
      <c r="C347" s="141"/>
      <c r="D347" s="141"/>
      <c r="E347" s="140"/>
    </row>
    <row r="348" spans="2:5" x14ac:dyDescent="0.25">
      <c r="B348" s="140"/>
      <c r="C348" s="141"/>
      <c r="D348" s="141"/>
      <c r="E348" s="140"/>
    </row>
    <row r="349" spans="2:5" x14ac:dyDescent="0.25">
      <c r="B349" s="140"/>
      <c r="C349" s="141"/>
      <c r="D349" s="141"/>
      <c r="E349" s="140"/>
    </row>
    <row r="350" spans="2:5" x14ac:dyDescent="0.25">
      <c r="B350" s="140"/>
      <c r="C350" s="141"/>
      <c r="D350" s="141"/>
      <c r="E350" s="140"/>
    </row>
    <row r="351" spans="2:5" x14ac:dyDescent="0.25">
      <c r="B351" s="140"/>
      <c r="C351" s="141"/>
      <c r="D351" s="141"/>
      <c r="E351" s="140"/>
    </row>
    <row r="352" spans="2:5" x14ac:dyDescent="0.25">
      <c r="B352" s="140"/>
      <c r="C352" s="141"/>
      <c r="D352" s="141"/>
      <c r="E352" s="140"/>
    </row>
    <row r="353" spans="2:5" x14ac:dyDescent="0.25">
      <c r="B353" s="140"/>
      <c r="C353" s="141"/>
      <c r="D353" s="141"/>
      <c r="E353" s="140"/>
    </row>
    <row r="354" spans="2:5" x14ac:dyDescent="0.25">
      <c r="B354" s="140"/>
      <c r="C354" s="141"/>
      <c r="D354" s="141"/>
      <c r="E354" s="140"/>
    </row>
    <row r="355" spans="2:5" x14ac:dyDescent="0.25">
      <c r="B355" s="140"/>
      <c r="C355" s="141"/>
      <c r="D355" s="141"/>
      <c r="E355" s="140"/>
    </row>
    <row r="356" spans="2:5" x14ac:dyDescent="0.25">
      <c r="B356" s="140"/>
      <c r="C356" s="141"/>
      <c r="D356" s="141"/>
      <c r="E356" s="140"/>
    </row>
    <row r="357" spans="2:5" x14ac:dyDescent="0.25">
      <c r="B357" s="140"/>
      <c r="C357" s="141"/>
      <c r="D357" s="141"/>
      <c r="E357" s="140"/>
    </row>
    <row r="358" spans="2:5" x14ac:dyDescent="0.25">
      <c r="B358" s="140"/>
      <c r="C358" s="141"/>
      <c r="D358" s="141"/>
      <c r="E358" s="140"/>
    </row>
    <row r="359" spans="2:5" x14ac:dyDescent="0.25">
      <c r="B359" s="140"/>
      <c r="C359" s="141"/>
      <c r="D359" s="141"/>
      <c r="E359" s="140"/>
    </row>
    <row r="360" spans="2:5" x14ac:dyDescent="0.25">
      <c r="B360" s="140"/>
      <c r="C360" s="141"/>
      <c r="D360" s="141"/>
      <c r="E360" s="140"/>
    </row>
    <row r="361" spans="2:5" x14ac:dyDescent="0.25">
      <c r="B361" s="140"/>
      <c r="C361" s="141"/>
      <c r="D361" s="141"/>
      <c r="E361" s="140"/>
    </row>
    <row r="362" spans="2:5" x14ac:dyDescent="0.25">
      <c r="B362" s="140"/>
      <c r="C362" s="141"/>
      <c r="D362" s="141"/>
      <c r="E362" s="140"/>
    </row>
    <row r="363" spans="2:5" x14ac:dyDescent="0.25">
      <c r="B363" s="140"/>
      <c r="C363" s="141"/>
      <c r="D363" s="141"/>
      <c r="E363" s="140"/>
    </row>
    <row r="364" spans="2:5" x14ac:dyDescent="0.25">
      <c r="B364" s="140"/>
      <c r="C364" s="141"/>
      <c r="D364" s="141"/>
      <c r="E364" s="140"/>
    </row>
    <row r="365" spans="2:5" x14ac:dyDescent="0.25">
      <c r="B365" s="140"/>
      <c r="C365" s="141"/>
      <c r="D365" s="141"/>
      <c r="E365" s="140"/>
    </row>
    <row r="366" spans="2:5" x14ac:dyDescent="0.25">
      <c r="B366" s="140"/>
      <c r="C366" s="141"/>
      <c r="D366" s="141"/>
      <c r="E366" s="140"/>
    </row>
    <row r="367" spans="2:5" x14ac:dyDescent="0.25">
      <c r="B367" s="140"/>
      <c r="C367" s="141"/>
      <c r="D367" s="141"/>
      <c r="E367" s="140"/>
    </row>
    <row r="368" spans="2:5" x14ac:dyDescent="0.25">
      <c r="B368" s="140"/>
      <c r="C368" s="141"/>
      <c r="D368" s="141"/>
      <c r="E368" s="140"/>
    </row>
    <row r="369" spans="2:5" x14ac:dyDescent="0.25">
      <c r="B369" s="140"/>
      <c r="C369" s="141"/>
      <c r="D369" s="141"/>
      <c r="E369" s="140"/>
    </row>
    <row r="370" spans="2:5" x14ac:dyDescent="0.25">
      <c r="B370" s="140"/>
      <c r="C370" s="141"/>
      <c r="D370" s="141"/>
      <c r="E370" s="140"/>
    </row>
    <row r="371" spans="2:5" x14ac:dyDescent="0.25">
      <c r="B371" s="140"/>
      <c r="C371" s="141"/>
      <c r="D371" s="141"/>
      <c r="E371" s="140"/>
    </row>
    <row r="372" spans="2:5" x14ac:dyDescent="0.25">
      <c r="B372" s="140"/>
      <c r="C372" s="141"/>
      <c r="D372" s="141"/>
      <c r="E372" s="140"/>
    </row>
    <row r="373" spans="2:5" x14ac:dyDescent="0.25">
      <c r="B373" s="140"/>
      <c r="C373" s="141"/>
      <c r="D373" s="141"/>
      <c r="E373" s="140"/>
    </row>
    <row r="374" spans="2:5" x14ac:dyDescent="0.25">
      <c r="B374" s="140"/>
      <c r="C374" s="141"/>
      <c r="D374" s="141"/>
      <c r="E374" s="140"/>
    </row>
    <row r="375" spans="2:5" x14ac:dyDescent="0.25">
      <c r="B375" s="140"/>
      <c r="C375" s="141"/>
      <c r="D375" s="141"/>
      <c r="E375" s="140"/>
    </row>
    <row r="376" spans="2:5" x14ac:dyDescent="0.25">
      <c r="B376" s="140"/>
      <c r="C376" s="141"/>
      <c r="D376" s="141"/>
      <c r="E376" s="140"/>
    </row>
    <row r="377" spans="2:5" x14ac:dyDescent="0.25">
      <c r="B377" s="140"/>
      <c r="C377" s="141"/>
      <c r="D377" s="141"/>
      <c r="E377" s="140"/>
    </row>
    <row r="378" spans="2:5" x14ac:dyDescent="0.25">
      <c r="B378" s="140"/>
      <c r="C378" s="141"/>
      <c r="D378" s="141"/>
      <c r="E378" s="140"/>
    </row>
    <row r="379" spans="2:5" x14ac:dyDescent="0.25">
      <c r="B379" s="140"/>
      <c r="C379" s="141"/>
      <c r="D379" s="141"/>
      <c r="E379" s="140"/>
    </row>
    <row r="380" spans="2:5" x14ac:dyDescent="0.25">
      <c r="B380" s="140"/>
      <c r="C380" s="141"/>
      <c r="D380" s="141"/>
      <c r="E380" s="140"/>
    </row>
    <row r="381" spans="2:5" x14ac:dyDescent="0.25">
      <c r="B381" s="140"/>
      <c r="C381" s="141"/>
      <c r="D381" s="141"/>
      <c r="E381" s="140"/>
    </row>
    <row r="382" spans="2:5" x14ac:dyDescent="0.25">
      <c r="B382" s="140"/>
      <c r="C382" s="141"/>
      <c r="D382" s="141"/>
      <c r="E382" s="140"/>
    </row>
    <row r="383" spans="2:5" x14ac:dyDescent="0.25">
      <c r="B383" s="140"/>
      <c r="C383" s="141"/>
      <c r="D383" s="141"/>
      <c r="E383" s="140"/>
    </row>
    <row r="384" spans="2:5" x14ac:dyDescent="0.25">
      <c r="B384" s="140"/>
      <c r="C384" s="141"/>
      <c r="D384" s="141"/>
      <c r="E384" s="140"/>
    </row>
    <row r="385" spans="2:5" x14ac:dyDescent="0.25">
      <c r="B385" s="140"/>
      <c r="C385" s="141"/>
      <c r="D385" s="141"/>
      <c r="E385" s="140"/>
    </row>
    <row r="386" spans="2:5" x14ac:dyDescent="0.25">
      <c r="B386" s="140"/>
      <c r="C386" s="141"/>
      <c r="D386" s="141"/>
      <c r="E386" s="140"/>
    </row>
    <row r="387" spans="2:5" x14ac:dyDescent="0.25">
      <c r="B387" s="140"/>
      <c r="C387" s="141"/>
      <c r="D387" s="141"/>
      <c r="E387" s="140"/>
    </row>
    <row r="388" spans="2:5" x14ac:dyDescent="0.25">
      <c r="B388" s="140"/>
      <c r="C388" s="141"/>
      <c r="D388" s="141"/>
      <c r="E388" s="140"/>
    </row>
    <row r="389" spans="2:5" x14ac:dyDescent="0.25">
      <c r="B389" s="140"/>
      <c r="C389" s="141"/>
      <c r="D389" s="141"/>
      <c r="E389" s="140"/>
    </row>
    <row r="390" spans="2:5" x14ac:dyDescent="0.25">
      <c r="B390" s="140"/>
      <c r="C390" s="141"/>
      <c r="D390" s="141"/>
      <c r="E390" s="140"/>
    </row>
    <row r="391" spans="2:5" x14ac:dyDescent="0.25">
      <c r="B391" s="140"/>
      <c r="C391" s="141"/>
      <c r="D391" s="141"/>
      <c r="E391" s="140"/>
    </row>
    <row r="392" spans="2:5" x14ac:dyDescent="0.25">
      <c r="B392" s="140"/>
      <c r="C392" s="141"/>
      <c r="D392" s="141"/>
      <c r="E392" s="140"/>
    </row>
    <row r="393" spans="2:5" x14ac:dyDescent="0.25">
      <c r="B393" s="140"/>
      <c r="C393" s="141"/>
      <c r="D393" s="141"/>
      <c r="E393" s="140"/>
    </row>
    <row r="394" spans="2:5" x14ac:dyDescent="0.25">
      <c r="B394" s="140"/>
      <c r="C394" s="141"/>
      <c r="D394" s="141"/>
      <c r="E394" s="140"/>
    </row>
    <row r="395" spans="2:5" x14ac:dyDescent="0.25">
      <c r="B395" s="140"/>
      <c r="C395" s="141"/>
      <c r="D395" s="141"/>
      <c r="E395" s="140"/>
    </row>
    <row r="396" spans="2:5" x14ac:dyDescent="0.25">
      <c r="B396" s="140"/>
      <c r="C396" s="141"/>
      <c r="D396" s="141"/>
      <c r="E396" s="140"/>
    </row>
    <row r="397" spans="2:5" x14ac:dyDescent="0.25">
      <c r="B397" s="140"/>
      <c r="C397" s="141"/>
      <c r="D397" s="141"/>
      <c r="E397" s="140"/>
    </row>
    <row r="398" spans="2:5" x14ac:dyDescent="0.25">
      <c r="B398" s="140"/>
      <c r="C398" s="141"/>
      <c r="D398" s="141"/>
      <c r="E398" s="140"/>
    </row>
    <row r="399" spans="2:5" x14ac:dyDescent="0.25">
      <c r="B399" s="140"/>
      <c r="C399" s="141"/>
      <c r="D399" s="141"/>
      <c r="E399" s="140"/>
    </row>
    <row r="400" spans="2:5" x14ac:dyDescent="0.25">
      <c r="B400" s="140"/>
      <c r="C400" s="141"/>
      <c r="D400" s="141"/>
      <c r="E400" s="140"/>
    </row>
    <row r="401" spans="2:5" x14ac:dyDescent="0.25">
      <c r="B401" s="140"/>
      <c r="C401" s="141"/>
      <c r="D401" s="141"/>
      <c r="E401" s="140"/>
    </row>
    <row r="402" spans="2:5" x14ac:dyDescent="0.25">
      <c r="B402" s="140"/>
      <c r="C402" s="141"/>
      <c r="D402" s="141"/>
      <c r="E402" s="140"/>
    </row>
    <row r="403" spans="2:5" x14ac:dyDescent="0.25">
      <c r="B403" s="140"/>
      <c r="C403" s="141"/>
      <c r="D403" s="141"/>
      <c r="E403" s="140"/>
    </row>
    <row r="404" spans="2:5" x14ac:dyDescent="0.25">
      <c r="B404" s="140"/>
      <c r="C404" s="141"/>
      <c r="D404" s="141"/>
      <c r="E404" s="140"/>
    </row>
    <row r="405" spans="2:5" x14ac:dyDescent="0.25">
      <c r="B405" s="140"/>
      <c r="C405" s="141"/>
      <c r="D405" s="141"/>
      <c r="E405" s="140"/>
    </row>
    <row r="406" spans="2:5" x14ac:dyDescent="0.25">
      <c r="B406" s="140"/>
      <c r="C406" s="141"/>
      <c r="D406" s="141"/>
      <c r="E406" s="140"/>
    </row>
    <row r="407" spans="2:5" x14ac:dyDescent="0.25">
      <c r="B407" s="140"/>
      <c r="C407" s="141"/>
      <c r="D407" s="141"/>
      <c r="E407" s="140"/>
    </row>
    <row r="408" spans="2:5" x14ac:dyDescent="0.25">
      <c r="B408" s="140"/>
      <c r="C408" s="141"/>
      <c r="D408" s="141"/>
      <c r="E408" s="140"/>
    </row>
    <row r="409" spans="2:5" x14ac:dyDescent="0.25">
      <c r="B409" s="140"/>
      <c r="C409" s="141"/>
      <c r="D409" s="141"/>
      <c r="E409" s="140"/>
    </row>
    <row r="410" spans="2:5" x14ac:dyDescent="0.25">
      <c r="B410" s="140"/>
      <c r="C410" s="141"/>
      <c r="D410" s="141"/>
      <c r="E410" s="140"/>
    </row>
    <row r="411" spans="2:5" x14ac:dyDescent="0.25">
      <c r="B411" s="140"/>
      <c r="C411" s="141"/>
      <c r="D411" s="141"/>
      <c r="E411" s="140"/>
    </row>
    <row r="412" spans="2:5" x14ac:dyDescent="0.25">
      <c r="B412" s="140"/>
      <c r="C412" s="141"/>
      <c r="D412" s="141"/>
      <c r="E412" s="140"/>
    </row>
    <row r="413" spans="2:5" x14ac:dyDescent="0.25">
      <c r="B413" s="140"/>
      <c r="C413" s="141"/>
      <c r="D413" s="141"/>
      <c r="E413" s="140"/>
    </row>
    <row r="414" spans="2:5" x14ac:dyDescent="0.25">
      <c r="B414" s="140"/>
      <c r="C414" s="141"/>
      <c r="D414" s="141"/>
      <c r="E414" s="140"/>
    </row>
    <row r="415" spans="2:5" x14ac:dyDescent="0.25">
      <c r="B415" s="140"/>
      <c r="C415" s="141"/>
      <c r="D415" s="141"/>
      <c r="E415" s="140"/>
    </row>
    <row r="416" spans="2:5" x14ac:dyDescent="0.25">
      <c r="B416" s="140"/>
      <c r="C416" s="141"/>
      <c r="D416" s="141"/>
      <c r="E416" s="140"/>
    </row>
    <row r="417" spans="2:5" x14ac:dyDescent="0.25">
      <c r="B417" s="140"/>
      <c r="C417" s="141"/>
      <c r="D417" s="141"/>
      <c r="E417" s="140"/>
    </row>
    <row r="418" spans="2:5" x14ac:dyDescent="0.25">
      <c r="B418" s="140"/>
      <c r="C418" s="141"/>
      <c r="D418" s="141"/>
      <c r="E418" s="140"/>
    </row>
    <row r="419" spans="2:5" x14ac:dyDescent="0.25">
      <c r="B419" s="140"/>
      <c r="C419" s="141"/>
      <c r="D419" s="141"/>
      <c r="E419" s="140"/>
    </row>
    <row r="420" spans="2:5" x14ac:dyDescent="0.25">
      <c r="B420" s="140"/>
      <c r="C420" s="141"/>
      <c r="D420" s="141"/>
      <c r="E420" s="140"/>
    </row>
    <row r="421" spans="2:5" x14ac:dyDescent="0.25">
      <c r="B421" s="140"/>
      <c r="C421" s="141"/>
      <c r="D421" s="141"/>
      <c r="E421" s="140"/>
    </row>
    <row r="422" spans="2:5" x14ac:dyDescent="0.25">
      <c r="B422" s="140"/>
      <c r="C422" s="141"/>
      <c r="D422" s="141"/>
      <c r="E422" s="140"/>
    </row>
    <row r="423" spans="2:5" x14ac:dyDescent="0.25">
      <c r="B423" s="140"/>
      <c r="C423" s="141"/>
      <c r="D423" s="141"/>
      <c r="E423" s="140"/>
    </row>
    <row r="424" spans="2:5" x14ac:dyDescent="0.25">
      <c r="B424" s="140"/>
      <c r="C424" s="141"/>
      <c r="D424" s="141"/>
      <c r="E424" s="140"/>
    </row>
    <row r="425" spans="2:5" x14ac:dyDescent="0.25">
      <c r="B425" s="140"/>
      <c r="C425" s="141"/>
      <c r="D425" s="141"/>
      <c r="E425" s="140"/>
    </row>
    <row r="426" spans="2:5" x14ac:dyDescent="0.25">
      <c r="B426" s="140"/>
      <c r="C426" s="141"/>
      <c r="D426" s="141"/>
      <c r="E426" s="140"/>
    </row>
    <row r="427" spans="2:5" x14ac:dyDescent="0.25">
      <c r="B427" s="140"/>
      <c r="C427" s="141"/>
      <c r="D427" s="141"/>
      <c r="E427" s="140"/>
    </row>
    <row r="428" spans="2:5" x14ac:dyDescent="0.25">
      <c r="B428" s="140"/>
      <c r="C428" s="141"/>
      <c r="D428" s="141"/>
      <c r="E428" s="140"/>
    </row>
    <row r="429" spans="2:5" x14ac:dyDescent="0.25">
      <c r="B429" s="140"/>
      <c r="C429" s="141"/>
      <c r="D429" s="141"/>
      <c r="E429" s="140"/>
    </row>
    <row r="430" spans="2:5" x14ac:dyDescent="0.25">
      <c r="B430" s="140"/>
      <c r="C430" s="141"/>
      <c r="D430" s="141"/>
      <c r="E430" s="140"/>
    </row>
    <row r="431" spans="2:5" x14ac:dyDescent="0.25">
      <c r="B431" s="140"/>
      <c r="C431" s="141"/>
      <c r="D431" s="141"/>
      <c r="E431" s="140"/>
    </row>
    <row r="432" spans="2:5" x14ac:dyDescent="0.25">
      <c r="B432" s="140"/>
      <c r="C432" s="141"/>
      <c r="D432" s="141"/>
      <c r="E432" s="140"/>
    </row>
    <row r="433" spans="2:5" x14ac:dyDescent="0.25">
      <c r="B433" s="140"/>
      <c r="C433" s="141"/>
      <c r="D433" s="141"/>
      <c r="E433" s="140"/>
    </row>
    <row r="434" spans="2:5" x14ac:dyDescent="0.25">
      <c r="B434" s="140"/>
      <c r="C434" s="141"/>
      <c r="D434" s="141"/>
      <c r="E434" s="140"/>
    </row>
    <row r="435" spans="2:5" x14ac:dyDescent="0.25">
      <c r="B435" s="140"/>
      <c r="C435" s="141"/>
      <c r="D435" s="141"/>
      <c r="E435" s="140"/>
    </row>
    <row r="436" spans="2:5" x14ac:dyDescent="0.25">
      <c r="B436" s="140"/>
      <c r="C436" s="141"/>
      <c r="D436" s="141"/>
      <c r="E436" s="140"/>
    </row>
    <row r="437" spans="2:5" x14ac:dyDescent="0.25">
      <c r="B437" s="140"/>
      <c r="C437" s="141"/>
      <c r="D437" s="141"/>
      <c r="E437" s="140"/>
    </row>
    <row r="438" spans="2:5" x14ac:dyDescent="0.25">
      <c r="B438" s="140"/>
      <c r="C438" s="141"/>
      <c r="D438" s="141"/>
      <c r="E438" s="140"/>
    </row>
    <row r="439" spans="2:5" x14ac:dyDescent="0.25">
      <c r="B439" s="140"/>
      <c r="C439" s="141"/>
      <c r="D439" s="141"/>
      <c r="E439" s="140"/>
    </row>
    <row r="440" spans="2:5" x14ac:dyDescent="0.25">
      <c r="B440" s="140"/>
      <c r="C440" s="141"/>
      <c r="D440" s="141"/>
      <c r="E440" s="140"/>
    </row>
    <row r="441" spans="2:5" x14ac:dyDescent="0.25">
      <c r="B441" s="140"/>
      <c r="C441" s="141"/>
      <c r="D441" s="141"/>
      <c r="E441" s="140"/>
    </row>
    <row r="442" spans="2:5" x14ac:dyDescent="0.25">
      <c r="B442" s="140"/>
      <c r="C442" s="141"/>
      <c r="D442" s="141"/>
      <c r="E442" s="140"/>
    </row>
    <row r="443" spans="2:5" x14ac:dyDescent="0.25">
      <c r="B443" s="140"/>
      <c r="C443" s="141"/>
      <c r="D443" s="141"/>
      <c r="E443" s="140"/>
    </row>
    <row r="444" spans="2:5" x14ac:dyDescent="0.25">
      <c r="B444" s="140"/>
      <c r="C444" s="141"/>
      <c r="D444" s="141"/>
      <c r="E444" s="140"/>
    </row>
    <row r="445" spans="2:5" x14ac:dyDescent="0.25">
      <c r="B445" s="140"/>
      <c r="C445" s="141"/>
      <c r="D445" s="141"/>
      <c r="E445" s="140"/>
    </row>
    <row r="446" spans="2:5" x14ac:dyDescent="0.25">
      <c r="B446" s="140"/>
      <c r="C446" s="141"/>
      <c r="D446" s="141"/>
      <c r="E446" s="140"/>
    </row>
    <row r="447" spans="2:5" x14ac:dyDescent="0.25">
      <c r="B447" s="140"/>
      <c r="C447" s="141"/>
      <c r="D447" s="141"/>
      <c r="E447" s="140"/>
    </row>
    <row r="448" spans="2:5" x14ac:dyDescent="0.25">
      <c r="B448" s="140"/>
      <c r="C448" s="141"/>
      <c r="D448" s="141"/>
      <c r="E448" s="140"/>
    </row>
    <row r="449" spans="2:5" x14ac:dyDescent="0.25">
      <c r="B449" s="140"/>
      <c r="C449" s="141"/>
      <c r="D449" s="141"/>
      <c r="E449" s="140"/>
    </row>
    <row r="450" spans="2:5" x14ac:dyDescent="0.25">
      <c r="B450" s="140"/>
      <c r="C450" s="141"/>
      <c r="D450" s="141"/>
      <c r="E450" s="140"/>
    </row>
    <row r="451" spans="2:5" x14ac:dyDescent="0.25">
      <c r="B451" s="140"/>
      <c r="C451" s="141"/>
      <c r="D451" s="141"/>
      <c r="E451" s="140"/>
    </row>
    <row r="452" spans="2:5" x14ac:dyDescent="0.25">
      <c r="B452" s="140"/>
      <c r="C452" s="141"/>
      <c r="D452" s="141"/>
      <c r="E452" s="140"/>
    </row>
    <row r="453" spans="2:5" x14ac:dyDescent="0.25">
      <c r="B453" s="140"/>
      <c r="C453" s="141"/>
      <c r="D453" s="141"/>
      <c r="E453" s="140"/>
    </row>
    <row r="454" spans="2:5" x14ac:dyDescent="0.25">
      <c r="B454" s="140"/>
      <c r="C454" s="141"/>
      <c r="D454" s="141"/>
      <c r="E454" s="140"/>
    </row>
    <row r="455" spans="2:5" x14ac:dyDescent="0.25">
      <c r="B455" s="140"/>
      <c r="C455" s="141"/>
      <c r="D455" s="141"/>
      <c r="E455" s="140"/>
    </row>
    <row r="456" spans="2:5" x14ac:dyDescent="0.25">
      <c r="B456" s="140"/>
      <c r="C456" s="141"/>
      <c r="D456" s="141"/>
      <c r="E456" s="140"/>
    </row>
    <row r="457" spans="2:5" x14ac:dyDescent="0.25">
      <c r="B457" s="140"/>
      <c r="C457" s="141"/>
      <c r="D457" s="141"/>
      <c r="E457" s="140"/>
    </row>
    <row r="458" spans="2:5" x14ac:dyDescent="0.25">
      <c r="B458" s="140"/>
      <c r="C458" s="141"/>
      <c r="D458" s="141"/>
      <c r="E458" s="140"/>
    </row>
    <row r="459" spans="2:5" x14ac:dyDescent="0.25">
      <c r="B459" s="140"/>
      <c r="C459" s="141"/>
      <c r="D459" s="141"/>
      <c r="E459" s="140"/>
    </row>
    <row r="460" spans="2:5" x14ac:dyDescent="0.25">
      <c r="B460" s="140"/>
      <c r="C460" s="141"/>
      <c r="D460" s="141"/>
      <c r="E460" s="140"/>
    </row>
    <row r="461" spans="2:5" x14ac:dyDescent="0.25">
      <c r="B461" s="140"/>
      <c r="C461" s="141"/>
      <c r="D461" s="141"/>
      <c r="E461" s="140"/>
    </row>
    <row r="462" spans="2:5" x14ac:dyDescent="0.25">
      <c r="B462" s="140"/>
      <c r="C462" s="141"/>
      <c r="D462" s="141"/>
      <c r="E462" s="140"/>
    </row>
    <row r="463" spans="2:5" x14ac:dyDescent="0.25">
      <c r="B463" s="140"/>
      <c r="C463" s="141"/>
      <c r="D463" s="141"/>
      <c r="E463" s="140"/>
    </row>
    <row r="464" spans="2:5" x14ac:dyDescent="0.25">
      <c r="B464" s="140"/>
      <c r="C464" s="141"/>
      <c r="D464" s="141"/>
      <c r="E464" s="140"/>
    </row>
    <row r="465" spans="2:5" x14ac:dyDescent="0.25">
      <c r="B465" s="140"/>
      <c r="C465" s="141"/>
      <c r="D465" s="141"/>
      <c r="E465" s="140"/>
    </row>
    <row r="466" spans="2:5" x14ac:dyDescent="0.25">
      <c r="B466" s="140"/>
      <c r="C466" s="141"/>
      <c r="D466" s="141"/>
      <c r="E466" s="140"/>
    </row>
    <row r="467" spans="2:5" x14ac:dyDescent="0.25">
      <c r="B467" s="140"/>
      <c r="C467" s="141"/>
      <c r="D467" s="141"/>
      <c r="E467" s="140"/>
    </row>
    <row r="468" spans="2:5" x14ac:dyDescent="0.25">
      <c r="B468" s="140"/>
      <c r="C468" s="141"/>
      <c r="D468" s="141"/>
      <c r="E468" s="140"/>
    </row>
    <row r="469" spans="2:5" x14ac:dyDescent="0.25">
      <c r="B469" s="140"/>
      <c r="C469" s="141"/>
      <c r="D469" s="141"/>
      <c r="E469" s="140"/>
    </row>
    <row r="470" spans="2:5" x14ac:dyDescent="0.25">
      <c r="B470" s="140"/>
      <c r="C470" s="141"/>
      <c r="D470" s="141"/>
      <c r="E470" s="140"/>
    </row>
    <row r="471" spans="2:5" x14ac:dyDescent="0.25">
      <c r="B471" s="140"/>
      <c r="C471" s="141"/>
      <c r="D471" s="141"/>
      <c r="E471" s="140"/>
    </row>
    <row r="472" spans="2:5" x14ac:dyDescent="0.25">
      <c r="B472" s="140"/>
      <c r="C472" s="141"/>
      <c r="D472" s="141"/>
      <c r="E472" s="140"/>
    </row>
    <row r="473" spans="2:5" x14ac:dyDescent="0.25">
      <c r="B473" s="140"/>
      <c r="C473" s="141"/>
      <c r="D473" s="141"/>
      <c r="E473" s="140"/>
    </row>
    <row r="474" spans="2:5" x14ac:dyDescent="0.25">
      <c r="B474" s="140"/>
      <c r="C474" s="141"/>
      <c r="D474" s="141"/>
      <c r="E474" s="140"/>
    </row>
    <row r="475" spans="2:5" x14ac:dyDescent="0.25">
      <c r="B475" s="140"/>
      <c r="C475" s="141"/>
      <c r="D475" s="141"/>
      <c r="E475" s="140"/>
    </row>
    <row r="476" spans="2:5" x14ac:dyDescent="0.25">
      <c r="B476" s="140"/>
      <c r="C476" s="141"/>
      <c r="D476" s="141"/>
      <c r="E476" s="140"/>
    </row>
    <row r="477" spans="2:5" x14ac:dyDescent="0.25">
      <c r="B477" s="140"/>
      <c r="C477" s="141"/>
      <c r="D477" s="141"/>
      <c r="E477" s="140"/>
    </row>
    <row r="478" spans="2:5" x14ac:dyDescent="0.25">
      <c r="B478" s="140"/>
      <c r="C478" s="141"/>
      <c r="D478" s="141"/>
      <c r="E478" s="140"/>
    </row>
    <row r="479" spans="2:5" x14ac:dyDescent="0.25">
      <c r="B479" s="140"/>
      <c r="C479" s="141"/>
      <c r="D479" s="141"/>
      <c r="E479" s="140"/>
    </row>
    <row r="480" spans="2:5" x14ac:dyDescent="0.25">
      <c r="B480" s="140"/>
      <c r="C480" s="141"/>
      <c r="D480" s="141"/>
      <c r="E480" s="140"/>
    </row>
    <row r="481" spans="2:5" x14ac:dyDescent="0.25">
      <c r="B481" s="140"/>
      <c r="C481" s="141"/>
      <c r="D481" s="141"/>
      <c r="E481" s="140"/>
    </row>
    <row r="482" spans="2:5" x14ac:dyDescent="0.25">
      <c r="B482" s="140"/>
      <c r="C482" s="141"/>
      <c r="D482" s="141"/>
      <c r="E482" s="140"/>
    </row>
    <row r="483" spans="2:5" x14ac:dyDescent="0.25">
      <c r="B483" s="140"/>
      <c r="C483" s="141"/>
      <c r="D483" s="141"/>
      <c r="E483" s="140"/>
    </row>
    <row r="484" spans="2:5" x14ac:dyDescent="0.25">
      <c r="B484" s="140"/>
      <c r="C484" s="141"/>
      <c r="D484" s="141"/>
      <c r="E484" s="140"/>
    </row>
    <row r="485" spans="2:5" x14ac:dyDescent="0.25">
      <c r="B485" s="140"/>
      <c r="C485" s="141"/>
      <c r="D485" s="141"/>
      <c r="E485" s="140"/>
    </row>
    <row r="486" spans="2:5" x14ac:dyDescent="0.25">
      <c r="B486" s="140"/>
      <c r="C486" s="141"/>
      <c r="D486" s="141"/>
      <c r="E486" s="140"/>
    </row>
    <row r="487" spans="2:5" x14ac:dyDescent="0.25">
      <c r="B487" s="140"/>
      <c r="C487" s="141"/>
      <c r="D487" s="141"/>
      <c r="E487" s="140"/>
    </row>
    <row r="488" spans="2:5" x14ac:dyDescent="0.25">
      <c r="B488" s="140"/>
      <c r="C488" s="141"/>
      <c r="D488" s="141"/>
      <c r="E488" s="140"/>
    </row>
    <row r="489" spans="2:5" x14ac:dyDescent="0.25">
      <c r="B489" s="140"/>
      <c r="C489" s="141"/>
      <c r="D489" s="141"/>
      <c r="E489" s="140"/>
    </row>
    <row r="490" spans="2:5" x14ac:dyDescent="0.25">
      <c r="B490" s="140"/>
      <c r="C490" s="141"/>
      <c r="D490" s="141"/>
      <c r="E490" s="140"/>
    </row>
    <row r="491" spans="2:5" x14ac:dyDescent="0.25">
      <c r="B491" s="140"/>
      <c r="C491" s="141"/>
      <c r="D491" s="141"/>
      <c r="E491" s="140"/>
    </row>
    <row r="492" spans="2:5" x14ac:dyDescent="0.25">
      <c r="B492" s="140"/>
      <c r="C492" s="141"/>
      <c r="D492" s="141"/>
      <c r="E492" s="140"/>
    </row>
    <row r="493" spans="2:5" x14ac:dyDescent="0.25">
      <c r="B493" s="140"/>
      <c r="C493" s="141"/>
      <c r="D493" s="141"/>
      <c r="E493" s="140"/>
    </row>
    <row r="494" spans="2:5" x14ac:dyDescent="0.25">
      <c r="B494" s="140"/>
      <c r="C494" s="141"/>
      <c r="D494" s="141"/>
      <c r="E494" s="140"/>
    </row>
    <row r="495" spans="2:5" x14ac:dyDescent="0.25">
      <c r="B495" s="140"/>
      <c r="C495" s="141"/>
      <c r="D495" s="141"/>
      <c r="E495" s="140"/>
    </row>
    <row r="496" spans="2:5" x14ac:dyDescent="0.25">
      <c r="B496" s="140"/>
      <c r="C496" s="141"/>
      <c r="D496" s="141"/>
      <c r="E496" s="140"/>
    </row>
    <row r="497" spans="2:5" x14ac:dyDescent="0.25">
      <c r="B497" s="140"/>
      <c r="C497" s="141"/>
      <c r="D497" s="141"/>
      <c r="E497" s="140"/>
    </row>
    <row r="498" spans="2:5" x14ac:dyDescent="0.25">
      <c r="B498" s="140"/>
      <c r="C498" s="141"/>
      <c r="D498" s="141"/>
      <c r="E498" s="140"/>
    </row>
    <row r="499" spans="2:5" x14ac:dyDescent="0.25">
      <c r="B499" s="140"/>
      <c r="C499" s="141"/>
      <c r="D499" s="141"/>
      <c r="E499" s="140"/>
    </row>
    <row r="500" spans="2:5" x14ac:dyDescent="0.25">
      <c r="B500" s="140"/>
      <c r="C500" s="141"/>
      <c r="D500" s="141"/>
      <c r="E500" s="140"/>
    </row>
    <row r="501" spans="2:5" x14ac:dyDescent="0.25">
      <c r="B501" s="140"/>
      <c r="C501" s="141"/>
      <c r="D501" s="141"/>
      <c r="E501" s="140"/>
    </row>
    <row r="502" spans="2:5" x14ac:dyDescent="0.25">
      <c r="B502" s="140"/>
      <c r="C502" s="141"/>
      <c r="D502" s="141"/>
      <c r="E502" s="140"/>
    </row>
    <row r="503" spans="2:5" x14ac:dyDescent="0.25">
      <c r="B503" s="140"/>
      <c r="C503" s="141"/>
      <c r="D503" s="141"/>
      <c r="E503" s="140"/>
    </row>
    <row r="504" spans="2:5" x14ac:dyDescent="0.25">
      <c r="B504" s="140"/>
      <c r="C504" s="141"/>
      <c r="D504" s="141"/>
      <c r="E504" s="140"/>
    </row>
    <row r="505" spans="2:5" x14ac:dyDescent="0.25">
      <c r="B505" s="140"/>
      <c r="C505" s="141"/>
      <c r="D505" s="141"/>
      <c r="E505" s="140"/>
    </row>
    <row r="506" spans="2:5" x14ac:dyDescent="0.25">
      <c r="B506" s="140"/>
      <c r="C506" s="141"/>
      <c r="D506" s="141"/>
      <c r="E506" s="140"/>
    </row>
    <row r="507" spans="2:5" x14ac:dyDescent="0.25">
      <c r="B507" s="140"/>
      <c r="C507" s="141"/>
      <c r="D507" s="141"/>
      <c r="E507" s="140"/>
    </row>
    <row r="508" spans="2:5" x14ac:dyDescent="0.25">
      <c r="B508" s="140"/>
      <c r="C508" s="141"/>
      <c r="D508" s="141"/>
      <c r="E508" s="140"/>
    </row>
    <row r="509" spans="2:5" x14ac:dyDescent="0.25">
      <c r="B509" s="140"/>
      <c r="C509" s="141"/>
      <c r="D509" s="141"/>
      <c r="E509" s="140"/>
    </row>
    <row r="510" spans="2:5" x14ac:dyDescent="0.25">
      <c r="B510" s="140"/>
      <c r="C510" s="141"/>
      <c r="D510" s="141"/>
      <c r="E510" s="140"/>
    </row>
    <row r="511" spans="2:5" x14ac:dyDescent="0.25">
      <c r="B511" s="140"/>
      <c r="C511" s="141"/>
      <c r="D511" s="141"/>
      <c r="E511" s="140"/>
    </row>
    <row r="512" spans="2:5" x14ac:dyDescent="0.25">
      <c r="B512" s="140"/>
      <c r="C512" s="141"/>
      <c r="D512" s="141"/>
      <c r="E512" s="140"/>
    </row>
    <row r="513" spans="2:5" x14ac:dyDescent="0.25">
      <c r="B513" s="140"/>
      <c r="C513" s="141"/>
      <c r="D513" s="141"/>
      <c r="E513" s="140"/>
    </row>
    <row r="514" spans="2:5" x14ac:dyDescent="0.25">
      <c r="B514" s="140"/>
      <c r="C514" s="141"/>
      <c r="D514" s="141"/>
      <c r="E514" s="140"/>
    </row>
    <row r="515" spans="2:5" x14ac:dyDescent="0.25">
      <c r="B515" s="140"/>
      <c r="C515" s="141"/>
      <c r="D515" s="141"/>
      <c r="E515" s="140"/>
    </row>
    <row r="516" spans="2:5" x14ac:dyDescent="0.25">
      <c r="B516" s="140"/>
      <c r="C516" s="141"/>
      <c r="D516" s="141"/>
      <c r="E516" s="140"/>
    </row>
    <row r="517" spans="2:5" x14ac:dyDescent="0.25">
      <c r="B517" s="140"/>
      <c r="C517" s="141"/>
      <c r="D517" s="141"/>
      <c r="E517" s="140"/>
    </row>
    <row r="518" spans="2:5" x14ac:dyDescent="0.25">
      <c r="B518" s="140"/>
      <c r="C518" s="141"/>
      <c r="D518" s="141"/>
      <c r="E518" s="140"/>
    </row>
    <row r="519" spans="2:5" x14ac:dyDescent="0.25">
      <c r="B519" s="140"/>
      <c r="C519" s="141"/>
      <c r="D519" s="141"/>
      <c r="E519" s="140"/>
    </row>
    <row r="520" spans="2:5" x14ac:dyDescent="0.25">
      <c r="B520" s="140"/>
      <c r="C520" s="141"/>
      <c r="D520" s="141"/>
      <c r="E520" s="140"/>
    </row>
    <row r="521" spans="2:5" x14ac:dyDescent="0.25">
      <c r="B521" s="140"/>
      <c r="C521" s="141"/>
      <c r="D521" s="141"/>
      <c r="E521" s="140"/>
    </row>
    <row r="522" spans="2:5" x14ac:dyDescent="0.25">
      <c r="B522" s="140"/>
      <c r="C522" s="141"/>
      <c r="D522" s="141"/>
      <c r="E522" s="140"/>
    </row>
    <row r="523" spans="2:5" x14ac:dyDescent="0.25">
      <c r="B523" s="140"/>
      <c r="C523" s="141"/>
      <c r="D523" s="141"/>
      <c r="E523" s="140"/>
    </row>
    <row r="524" spans="2:5" x14ac:dyDescent="0.25">
      <c r="B524" s="140"/>
      <c r="C524" s="141"/>
      <c r="D524" s="141"/>
      <c r="E524" s="140"/>
    </row>
    <row r="525" spans="2:5" x14ac:dyDescent="0.25">
      <c r="B525" s="140"/>
      <c r="C525" s="141"/>
      <c r="D525" s="141"/>
      <c r="E525" s="140"/>
    </row>
    <row r="526" spans="2:5" x14ac:dyDescent="0.25">
      <c r="B526" s="140"/>
      <c r="C526" s="141"/>
      <c r="D526" s="141"/>
      <c r="E526" s="140"/>
    </row>
    <row r="527" spans="2:5" x14ac:dyDescent="0.25">
      <c r="B527" s="140"/>
      <c r="C527" s="141"/>
      <c r="D527" s="141"/>
      <c r="E527" s="140"/>
    </row>
    <row r="528" spans="2:5" x14ac:dyDescent="0.25">
      <c r="B528" s="140"/>
      <c r="C528" s="141"/>
      <c r="D528" s="141"/>
      <c r="E528" s="140"/>
    </row>
    <row r="529" spans="2:5" x14ac:dyDescent="0.25">
      <c r="B529" s="140"/>
      <c r="C529" s="141"/>
      <c r="D529" s="141"/>
      <c r="E529" s="140"/>
    </row>
    <row r="530" spans="2:5" x14ac:dyDescent="0.25">
      <c r="B530" s="140"/>
      <c r="C530" s="141"/>
      <c r="D530" s="141"/>
      <c r="E530" s="140"/>
    </row>
    <row r="531" spans="2:5" x14ac:dyDescent="0.25">
      <c r="B531" s="140"/>
      <c r="C531" s="141"/>
      <c r="D531" s="141"/>
      <c r="E531" s="140"/>
    </row>
    <row r="532" spans="2:5" x14ac:dyDescent="0.25">
      <c r="B532" s="140"/>
      <c r="C532" s="141"/>
      <c r="D532" s="141"/>
      <c r="E532" s="140"/>
    </row>
    <row r="533" spans="2:5" x14ac:dyDescent="0.25">
      <c r="B533" s="140"/>
      <c r="C533" s="141"/>
      <c r="D533" s="141"/>
      <c r="E533" s="140"/>
    </row>
    <row r="534" spans="2:5" x14ac:dyDescent="0.25">
      <c r="B534" s="140"/>
      <c r="C534" s="141"/>
      <c r="D534" s="141"/>
      <c r="E534" s="140"/>
    </row>
    <row r="535" spans="2:5" x14ac:dyDescent="0.25">
      <c r="B535" s="140"/>
      <c r="C535" s="141"/>
      <c r="D535" s="141"/>
      <c r="E535" s="140"/>
    </row>
    <row r="536" spans="2:5" x14ac:dyDescent="0.25">
      <c r="B536" s="140"/>
      <c r="C536" s="141"/>
      <c r="D536" s="141"/>
      <c r="E536" s="140"/>
    </row>
    <row r="537" spans="2:5" x14ac:dyDescent="0.25">
      <c r="B537" s="140"/>
      <c r="C537" s="141"/>
      <c r="D537" s="141"/>
      <c r="E537" s="140"/>
    </row>
    <row r="538" spans="2:5" x14ac:dyDescent="0.25">
      <c r="B538" s="140"/>
      <c r="C538" s="141"/>
      <c r="D538" s="141"/>
      <c r="E538" s="140"/>
    </row>
    <row r="539" spans="2:5" x14ac:dyDescent="0.25">
      <c r="B539" s="140"/>
      <c r="C539" s="141"/>
      <c r="D539" s="141"/>
      <c r="E539" s="140"/>
    </row>
    <row r="540" spans="2:5" x14ac:dyDescent="0.25">
      <c r="B540" s="140"/>
      <c r="C540" s="141"/>
      <c r="D540" s="141"/>
      <c r="E540" s="140"/>
    </row>
    <row r="541" spans="2:5" x14ac:dyDescent="0.25">
      <c r="B541" s="140"/>
      <c r="C541" s="141"/>
      <c r="D541" s="141"/>
      <c r="E541" s="140"/>
    </row>
    <row r="542" spans="2:5" x14ac:dyDescent="0.25">
      <c r="B542" s="140"/>
      <c r="C542" s="141"/>
      <c r="D542" s="141"/>
      <c r="E542" s="140"/>
    </row>
    <row r="543" spans="2:5" x14ac:dyDescent="0.25">
      <c r="B543" s="140"/>
      <c r="C543" s="141"/>
      <c r="D543" s="141"/>
      <c r="E543" s="140"/>
    </row>
    <row r="544" spans="2:5" x14ac:dyDescent="0.25">
      <c r="B544" s="140"/>
      <c r="C544" s="141"/>
      <c r="D544" s="141"/>
      <c r="E544" s="140"/>
    </row>
    <row r="545" spans="2:5" x14ac:dyDescent="0.25">
      <c r="B545" s="140"/>
      <c r="C545" s="141"/>
      <c r="D545" s="141"/>
      <c r="E545" s="140"/>
    </row>
    <row r="546" spans="2:5" x14ac:dyDescent="0.25">
      <c r="B546" s="140"/>
      <c r="C546" s="141"/>
      <c r="D546" s="141"/>
      <c r="E546" s="140"/>
    </row>
    <row r="547" spans="2:5" x14ac:dyDescent="0.25">
      <c r="B547" s="140"/>
      <c r="C547" s="141"/>
      <c r="D547" s="141"/>
      <c r="E547" s="140"/>
    </row>
    <row r="548" spans="2:5" x14ac:dyDescent="0.25">
      <c r="B548" s="140"/>
      <c r="C548" s="141"/>
      <c r="D548" s="141"/>
      <c r="E548" s="140"/>
    </row>
    <row r="549" spans="2:5" x14ac:dyDescent="0.25">
      <c r="B549" s="140"/>
      <c r="C549" s="141"/>
      <c r="D549" s="141"/>
      <c r="E549" s="140"/>
    </row>
    <row r="550" spans="2:5" x14ac:dyDescent="0.25">
      <c r="B550" s="140"/>
      <c r="C550" s="141"/>
      <c r="D550" s="141"/>
      <c r="E550" s="140"/>
    </row>
    <row r="551" spans="2:5" x14ac:dyDescent="0.25">
      <c r="B551" s="140"/>
      <c r="C551" s="141"/>
      <c r="D551" s="141"/>
      <c r="E551" s="140"/>
    </row>
    <row r="552" spans="2:5" x14ac:dyDescent="0.25">
      <c r="B552" s="140"/>
      <c r="C552" s="141"/>
      <c r="D552" s="141"/>
      <c r="E552" s="140"/>
    </row>
    <row r="553" spans="2:5" x14ac:dyDescent="0.25">
      <c r="B553" s="140"/>
      <c r="C553" s="141"/>
      <c r="D553" s="141"/>
      <c r="E553" s="140"/>
    </row>
    <row r="554" spans="2:5" x14ac:dyDescent="0.25">
      <c r="B554" s="140"/>
      <c r="C554" s="141"/>
      <c r="D554" s="141"/>
      <c r="E554" s="140"/>
    </row>
    <row r="555" spans="2:5" x14ac:dyDescent="0.25">
      <c r="B555" s="140"/>
      <c r="C555" s="141"/>
      <c r="D555" s="141"/>
      <c r="E555" s="140"/>
    </row>
    <row r="556" spans="2:5" x14ac:dyDescent="0.25">
      <c r="B556" s="140"/>
      <c r="C556" s="141"/>
      <c r="D556" s="141"/>
      <c r="E556" s="140"/>
    </row>
    <row r="557" spans="2:5" x14ac:dyDescent="0.25">
      <c r="B557" s="140"/>
      <c r="C557" s="141"/>
      <c r="D557" s="141"/>
      <c r="E557" s="140"/>
    </row>
    <row r="558" spans="2:5" x14ac:dyDescent="0.25">
      <c r="B558" s="140"/>
      <c r="C558" s="141"/>
      <c r="D558" s="141"/>
      <c r="E558" s="140"/>
    </row>
    <row r="559" spans="2:5" x14ac:dyDescent="0.25">
      <c r="B559" s="140"/>
      <c r="C559" s="141"/>
      <c r="D559" s="141"/>
      <c r="E559" s="140"/>
    </row>
    <row r="560" spans="2:5" x14ac:dyDescent="0.25">
      <c r="B560" s="140"/>
      <c r="C560" s="141"/>
      <c r="D560" s="141"/>
      <c r="E560" s="140"/>
    </row>
    <row r="561" spans="2:5" x14ac:dyDescent="0.25">
      <c r="B561" s="140"/>
      <c r="C561" s="141"/>
      <c r="D561" s="141"/>
      <c r="E561" s="140"/>
    </row>
    <row r="562" spans="2:5" x14ac:dyDescent="0.25">
      <c r="B562" s="140"/>
      <c r="C562" s="141"/>
      <c r="D562" s="141"/>
      <c r="E562" s="140"/>
    </row>
    <row r="563" spans="2:5" x14ac:dyDescent="0.25">
      <c r="B563" s="140"/>
      <c r="C563" s="141"/>
      <c r="D563" s="141"/>
      <c r="E563" s="140"/>
    </row>
    <row r="564" spans="2:5" x14ac:dyDescent="0.25">
      <c r="B564" s="140"/>
      <c r="C564" s="141"/>
      <c r="D564" s="141"/>
      <c r="E564" s="140"/>
    </row>
    <row r="565" spans="2:5" x14ac:dyDescent="0.25">
      <c r="B565" s="140"/>
      <c r="C565" s="141"/>
      <c r="D565" s="141"/>
      <c r="E565" s="140"/>
    </row>
    <row r="566" spans="2:5" x14ac:dyDescent="0.25">
      <c r="B566" s="140"/>
      <c r="C566" s="141"/>
      <c r="D566" s="141"/>
      <c r="E566" s="140"/>
    </row>
    <row r="567" spans="2:5" x14ac:dyDescent="0.25">
      <c r="B567" s="140"/>
      <c r="C567" s="141"/>
      <c r="D567" s="141"/>
      <c r="E567" s="140"/>
    </row>
    <row r="568" spans="2:5" x14ac:dyDescent="0.25">
      <c r="B568" s="140"/>
      <c r="C568" s="141"/>
      <c r="D568" s="141"/>
      <c r="E568" s="140"/>
    </row>
    <row r="569" spans="2:5" x14ac:dyDescent="0.25">
      <c r="B569" s="140"/>
      <c r="C569" s="141"/>
      <c r="D569" s="141"/>
      <c r="E569" s="140"/>
    </row>
    <row r="570" spans="2:5" x14ac:dyDescent="0.25">
      <c r="B570" s="140"/>
      <c r="C570" s="141"/>
      <c r="D570" s="141"/>
      <c r="E570" s="140"/>
    </row>
    <row r="571" spans="2:5" x14ac:dyDescent="0.25">
      <c r="B571" s="140"/>
      <c r="C571" s="141"/>
      <c r="D571" s="141"/>
      <c r="E571" s="140"/>
    </row>
    <row r="572" spans="2:5" x14ac:dyDescent="0.25">
      <c r="B572" s="140"/>
      <c r="C572" s="141"/>
      <c r="D572" s="141"/>
      <c r="E572" s="140"/>
    </row>
    <row r="573" spans="2:5" x14ac:dyDescent="0.25">
      <c r="B573" s="140"/>
      <c r="C573" s="141"/>
      <c r="D573" s="141"/>
      <c r="E573" s="140"/>
    </row>
    <row r="574" spans="2:5" x14ac:dyDescent="0.25">
      <c r="B574" s="140"/>
      <c r="C574" s="141"/>
      <c r="D574" s="141"/>
      <c r="E574" s="140"/>
    </row>
    <row r="575" spans="2:5" x14ac:dyDescent="0.25">
      <c r="B575" s="140"/>
      <c r="C575" s="141"/>
      <c r="D575" s="141"/>
      <c r="E575" s="140"/>
    </row>
    <row r="576" spans="2:5" x14ac:dyDescent="0.25">
      <c r="B576" s="140"/>
      <c r="C576" s="141"/>
      <c r="D576" s="141"/>
      <c r="E576" s="140"/>
    </row>
    <row r="577" spans="2:5" x14ac:dyDescent="0.25">
      <c r="B577" s="140"/>
      <c r="C577" s="141"/>
      <c r="D577" s="141"/>
      <c r="E577" s="140"/>
    </row>
    <row r="578" spans="2:5" x14ac:dyDescent="0.25">
      <c r="B578" s="140"/>
      <c r="C578" s="141"/>
      <c r="D578" s="141"/>
      <c r="E578" s="140"/>
    </row>
    <row r="579" spans="2:5" x14ac:dyDescent="0.25">
      <c r="B579" s="140"/>
      <c r="C579" s="141"/>
      <c r="D579" s="141"/>
      <c r="E579" s="140"/>
    </row>
    <row r="580" spans="2:5" x14ac:dyDescent="0.25">
      <c r="B580" s="140"/>
      <c r="C580" s="141"/>
      <c r="D580" s="141"/>
      <c r="E580" s="140"/>
    </row>
    <row r="581" spans="2:5" x14ac:dyDescent="0.25">
      <c r="B581" s="140"/>
      <c r="C581" s="141"/>
      <c r="D581" s="141"/>
      <c r="E581" s="140"/>
    </row>
    <row r="582" spans="2:5" x14ac:dyDescent="0.25">
      <c r="B582" s="140"/>
      <c r="C582" s="141"/>
      <c r="D582" s="141"/>
      <c r="E582" s="140"/>
    </row>
    <row r="583" spans="2:5" x14ac:dyDescent="0.25">
      <c r="B583" s="140"/>
      <c r="C583" s="141"/>
      <c r="D583" s="141"/>
      <c r="E583" s="140"/>
    </row>
    <row r="584" spans="2:5" x14ac:dyDescent="0.25">
      <c r="B584" s="140"/>
      <c r="C584" s="141"/>
      <c r="D584" s="141"/>
      <c r="E584" s="140"/>
    </row>
    <row r="585" spans="2:5" x14ac:dyDescent="0.25">
      <c r="B585" s="140"/>
      <c r="C585" s="141"/>
      <c r="D585" s="141"/>
      <c r="E585" s="140"/>
    </row>
    <row r="586" spans="2:5" x14ac:dyDescent="0.25">
      <c r="B586" s="140"/>
      <c r="C586" s="141"/>
      <c r="D586" s="141"/>
      <c r="E586" s="140"/>
    </row>
    <row r="587" spans="2:5" x14ac:dyDescent="0.25">
      <c r="B587" s="140"/>
      <c r="C587" s="141"/>
      <c r="D587" s="141"/>
      <c r="E587" s="140"/>
    </row>
    <row r="588" spans="2:5" x14ac:dyDescent="0.25">
      <c r="B588" s="140"/>
      <c r="C588" s="141"/>
      <c r="D588" s="141"/>
      <c r="E588" s="140"/>
    </row>
    <row r="589" spans="2:5" x14ac:dyDescent="0.25">
      <c r="B589" s="140"/>
      <c r="C589" s="141"/>
      <c r="D589" s="141"/>
      <c r="E589" s="140"/>
    </row>
    <row r="590" spans="2:5" x14ac:dyDescent="0.25">
      <c r="B590" s="140"/>
      <c r="C590" s="141"/>
      <c r="D590" s="141"/>
      <c r="E590" s="140"/>
    </row>
    <row r="591" spans="2:5" x14ac:dyDescent="0.25">
      <c r="B591" s="140"/>
      <c r="C591" s="141"/>
      <c r="D591" s="141"/>
      <c r="E591" s="140"/>
    </row>
    <row r="592" spans="2:5" x14ac:dyDescent="0.25">
      <c r="B592" s="140"/>
      <c r="C592" s="141"/>
      <c r="D592" s="141"/>
      <c r="E592" s="140"/>
    </row>
    <row r="593" spans="2:5" x14ac:dyDescent="0.25">
      <c r="B593" s="140"/>
      <c r="C593" s="141"/>
      <c r="D593" s="141"/>
      <c r="E593" s="140"/>
    </row>
    <row r="594" spans="2:5" x14ac:dyDescent="0.25">
      <c r="B594" s="140"/>
      <c r="C594" s="141"/>
      <c r="D594" s="141"/>
      <c r="E594" s="140"/>
    </row>
    <row r="595" spans="2:5" x14ac:dyDescent="0.25">
      <c r="B595" s="140"/>
      <c r="C595" s="141"/>
      <c r="D595" s="141"/>
      <c r="E595" s="140"/>
    </row>
    <row r="596" spans="2:5" x14ac:dyDescent="0.25">
      <c r="B596" s="140"/>
      <c r="C596" s="141"/>
      <c r="D596" s="141"/>
      <c r="E596" s="140"/>
    </row>
    <row r="597" spans="2:5" x14ac:dyDescent="0.25">
      <c r="B597" s="140"/>
      <c r="C597" s="141"/>
      <c r="D597" s="141"/>
      <c r="E597" s="140"/>
    </row>
    <row r="598" spans="2:5" x14ac:dyDescent="0.25">
      <c r="B598" s="140"/>
      <c r="C598" s="141"/>
      <c r="D598" s="141"/>
      <c r="E598" s="140"/>
    </row>
    <row r="599" spans="2:5" x14ac:dyDescent="0.25">
      <c r="B599" s="140"/>
      <c r="C599" s="141"/>
      <c r="D599" s="141"/>
      <c r="E599" s="140"/>
    </row>
    <row r="600" spans="2:5" x14ac:dyDescent="0.25">
      <c r="B600" s="140"/>
      <c r="C600" s="141"/>
      <c r="D600" s="141"/>
      <c r="E600" s="140"/>
    </row>
    <row r="601" spans="2:5" x14ac:dyDescent="0.25">
      <c r="B601" s="140"/>
      <c r="C601" s="141"/>
      <c r="D601" s="141"/>
      <c r="E601" s="140"/>
    </row>
    <row r="602" spans="2:5" x14ac:dyDescent="0.25">
      <c r="B602" s="140"/>
      <c r="C602" s="141"/>
      <c r="D602" s="141"/>
      <c r="E602" s="140"/>
    </row>
    <row r="603" spans="2:5" x14ac:dyDescent="0.25">
      <c r="B603" s="140"/>
      <c r="C603" s="141"/>
      <c r="D603" s="141"/>
      <c r="E603" s="140"/>
    </row>
    <row r="604" spans="2:5" x14ac:dyDescent="0.25">
      <c r="B604" s="140"/>
      <c r="C604" s="141"/>
      <c r="D604" s="141"/>
      <c r="E604" s="140"/>
    </row>
    <row r="605" spans="2:5" x14ac:dyDescent="0.25">
      <c r="B605" s="140"/>
      <c r="C605" s="141"/>
      <c r="D605" s="141"/>
      <c r="E605" s="140"/>
    </row>
    <row r="606" spans="2:5" x14ac:dyDescent="0.25">
      <c r="B606" s="140"/>
      <c r="C606" s="141"/>
      <c r="D606" s="141"/>
      <c r="E606" s="140"/>
    </row>
    <row r="607" spans="2:5" x14ac:dyDescent="0.25">
      <c r="B607" s="140"/>
      <c r="C607" s="141"/>
      <c r="D607" s="141"/>
      <c r="E607" s="140"/>
    </row>
    <row r="608" spans="2:5" x14ac:dyDescent="0.25">
      <c r="B608" s="140"/>
      <c r="C608" s="141"/>
      <c r="D608" s="141"/>
      <c r="E608" s="140"/>
    </row>
    <row r="609" spans="2:5" x14ac:dyDescent="0.25">
      <c r="B609" s="140"/>
      <c r="C609" s="141"/>
      <c r="D609" s="141"/>
      <c r="E609" s="140"/>
    </row>
    <row r="610" spans="2:5" x14ac:dyDescent="0.25">
      <c r="B610" s="140"/>
      <c r="C610" s="141"/>
      <c r="D610" s="141"/>
      <c r="E610" s="140"/>
    </row>
    <row r="611" spans="2:5" x14ac:dyDescent="0.25">
      <c r="B611" s="140"/>
      <c r="C611" s="141"/>
      <c r="D611" s="141"/>
      <c r="E611" s="140"/>
    </row>
    <row r="612" spans="2:5" x14ac:dyDescent="0.25">
      <c r="B612" s="140"/>
      <c r="C612" s="141"/>
      <c r="D612" s="141"/>
      <c r="E612" s="140"/>
    </row>
    <row r="613" spans="2:5" x14ac:dyDescent="0.25">
      <c r="B613" s="140"/>
      <c r="C613" s="141"/>
      <c r="D613" s="141"/>
      <c r="E613" s="140"/>
    </row>
    <row r="614" spans="2:5" x14ac:dyDescent="0.25">
      <c r="B614" s="140"/>
      <c r="C614" s="141"/>
      <c r="D614" s="141"/>
      <c r="E614" s="140"/>
    </row>
    <row r="615" spans="2:5" x14ac:dyDescent="0.25">
      <c r="B615" s="140"/>
      <c r="C615" s="141"/>
      <c r="D615" s="141"/>
      <c r="E615" s="140"/>
    </row>
    <row r="616" spans="2:5" x14ac:dyDescent="0.25">
      <c r="B616" s="140"/>
      <c r="C616" s="141"/>
      <c r="D616" s="141"/>
      <c r="E616" s="140"/>
    </row>
    <row r="617" spans="2:5" x14ac:dyDescent="0.25">
      <c r="B617" s="140"/>
      <c r="C617" s="141"/>
      <c r="D617" s="141"/>
      <c r="E617" s="140"/>
    </row>
    <row r="618" spans="2:5" x14ac:dyDescent="0.25">
      <c r="B618" s="140"/>
      <c r="C618" s="141"/>
      <c r="D618" s="141"/>
      <c r="E618" s="140"/>
    </row>
    <row r="619" spans="2:5" x14ac:dyDescent="0.25">
      <c r="B619" s="140"/>
      <c r="C619" s="141"/>
      <c r="D619" s="141"/>
      <c r="E619" s="140"/>
    </row>
    <row r="620" spans="2:5" x14ac:dyDescent="0.25">
      <c r="B620" s="140"/>
      <c r="C620" s="141"/>
      <c r="D620" s="141"/>
      <c r="E620" s="140"/>
    </row>
    <row r="621" spans="2:5" x14ac:dyDescent="0.25">
      <c r="B621" s="140"/>
      <c r="C621" s="141"/>
      <c r="D621" s="141"/>
      <c r="E621" s="140"/>
    </row>
    <row r="622" spans="2:5" x14ac:dyDescent="0.25">
      <c r="B622" s="140"/>
      <c r="C622" s="141"/>
      <c r="D622" s="141"/>
      <c r="E622" s="140"/>
    </row>
    <row r="623" spans="2:5" x14ac:dyDescent="0.25">
      <c r="B623" s="140"/>
      <c r="C623" s="141"/>
      <c r="D623" s="141"/>
      <c r="E623" s="140"/>
    </row>
    <row r="624" spans="2:5" x14ac:dyDescent="0.25">
      <c r="B624" s="140"/>
      <c r="C624" s="141"/>
      <c r="D624" s="141"/>
      <c r="E624" s="140"/>
    </row>
    <row r="625" spans="2:5" x14ac:dyDescent="0.25">
      <c r="B625" s="140"/>
      <c r="C625" s="141"/>
      <c r="D625" s="141"/>
      <c r="E625" s="140"/>
    </row>
    <row r="626" spans="2:5" x14ac:dyDescent="0.25">
      <c r="B626" s="140"/>
      <c r="C626" s="141"/>
      <c r="D626" s="141"/>
      <c r="E626" s="140"/>
    </row>
    <row r="627" spans="2:5" x14ac:dyDescent="0.25">
      <c r="B627" s="140"/>
      <c r="C627" s="141"/>
      <c r="D627" s="141"/>
      <c r="E627" s="140"/>
    </row>
    <row r="628" spans="2:5" x14ac:dyDescent="0.25">
      <c r="B628" s="140"/>
      <c r="C628" s="141"/>
      <c r="D628" s="141"/>
      <c r="E628" s="140"/>
    </row>
    <row r="629" spans="2:5" x14ac:dyDescent="0.25">
      <c r="B629" s="140"/>
      <c r="C629" s="141"/>
      <c r="D629" s="141"/>
      <c r="E629" s="140"/>
    </row>
    <row r="630" spans="2:5" x14ac:dyDescent="0.25">
      <c r="B630" s="140"/>
      <c r="C630" s="141"/>
      <c r="D630" s="141"/>
      <c r="E630" s="140"/>
    </row>
    <row r="631" spans="2:5" x14ac:dyDescent="0.25">
      <c r="B631" s="140"/>
      <c r="C631" s="141"/>
      <c r="D631" s="141"/>
      <c r="E631" s="140"/>
    </row>
    <row r="632" spans="2:5" x14ac:dyDescent="0.25">
      <c r="B632" s="140"/>
      <c r="C632" s="141"/>
      <c r="D632" s="141"/>
      <c r="E632" s="140"/>
    </row>
    <row r="633" spans="2:5" x14ac:dyDescent="0.25">
      <c r="B633" s="140"/>
      <c r="C633" s="141"/>
      <c r="D633" s="141"/>
      <c r="E633" s="140"/>
    </row>
    <row r="634" spans="2:5" x14ac:dyDescent="0.25">
      <c r="B634" s="140"/>
      <c r="C634" s="141"/>
      <c r="D634" s="141"/>
      <c r="E634" s="140"/>
    </row>
    <row r="635" spans="2:5" x14ac:dyDescent="0.25">
      <c r="B635" s="140"/>
      <c r="C635" s="141"/>
      <c r="D635" s="141"/>
      <c r="E635" s="140"/>
    </row>
    <row r="636" spans="2:5" x14ac:dyDescent="0.25">
      <c r="B636" s="140"/>
      <c r="C636" s="141"/>
      <c r="D636" s="141"/>
      <c r="E636" s="140"/>
    </row>
    <row r="637" spans="2:5" x14ac:dyDescent="0.25">
      <c r="B637" s="140"/>
      <c r="C637" s="141"/>
      <c r="D637" s="141"/>
      <c r="E637" s="140"/>
    </row>
    <row r="638" spans="2:5" x14ac:dyDescent="0.25">
      <c r="B638" s="140"/>
      <c r="C638" s="141"/>
      <c r="D638" s="141"/>
      <c r="E638" s="140"/>
    </row>
    <row r="639" spans="2:5" x14ac:dyDescent="0.25">
      <c r="B639" s="140"/>
      <c r="C639" s="141"/>
      <c r="D639" s="141"/>
      <c r="E639" s="140"/>
    </row>
    <row r="640" spans="2:5" x14ac:dyDescent="0.25">
      <c r="B640" s="140"/>
      <c r="C640" s="141"/>
      <c r="D640" s="141"/>
      <c r="E640" s="140"/>
    </row>
    <row r="641" spans="2:5" x14ac:dyDescent="0.25">
      <c r="B641" s="140"/>
      <c r="C641" s="141"/>
      <c r="D641" s="141"/>
      <c r="E641" s="140"/>
    </row>
    <row r="642" spans="2:5" x14ac:dyDescent="0.25">
      <c r="B642" s="140"/>
      <c r="C642" s="141"/>
      <c r="D642" s="141"/>
      <c r="E642" s="140"/>
    </row>
    <row r="643" spans="2:5" x14ac:dyDescent="0.25">
      <c r="B643" s="140"/>
      <c r="C643" s="141"/>
      <c r="D643" s="141"/>
      <c r="E643" s="140"/>
    </row>
    <row r="644" spans="2:5" x14ac:dyDescent="0.25">
      <c r="B644" s="140"/>
      <c r="C644" s="141"/>
      <c r="D644" s="141"/>
      <c r="E644" s="140"/>
    </row>
    <row r="645" spans="2:5" x14ac:dyDescent="0.25">
      <c r="B645" s="140"/>
      <c r="C645" s="141"/>
      <c r="D645" s="141"/>
      <c r="E645" s="140"/>
    </row>
    <row r="646" spans="2:5" x14ac:dyDescent="0.25">
      <c r="B646" s="140"/>
      <c r="C646" s="141"/>
      <c r="D646" s="141"/>
      <c r="E646" s="140"/>
    </row>
    <row r="647" spans="2:5" x14ac:dyDescent="0.25">
      <c r="B647" s="140"/>
      <c r="C647" s="141"/>
      <c r="D647" s="141"/>
      <c r="E647" s="140"/>
    </row>
    <row r="648" spans="2:5" x14ac:dyDescent="0.25">
      <c r="B648" s="140"/>
      <c r="C648" s="141"/>
      <c r="D648" s="141"/>
      <c r="E648" s="140"/>
    </row>
    <row r="649" spans="2:5" x14ac:dyDescent="0.25">
      <c r="B649" s="140"/>
      <c r="C649" s="141"/>
      <c r="D649" s="141"/>
      <c r="E649" s="140"/>
    </row>
    <row r="650" spans="2:5" x14ac:dyDescent="0.25">
      <c r="B650" s="140"/>
      <c r="C650" s="141"/>
      <c r="D650" s="141"/>
      <c r="E650" s="140"/>
    </row>
    <row r="651" spans="2:5" x14ac:dyDescent="0.25">
      <c r="B651" s="140"/>
      <c r="C651" s="141"/>
      <c r="D651" s="141"/>
      <c r="E651" s="140"/>
    </row>
    <row r="652" spans="2:5" x14ac:dyDescent="0.25">
      <c r="B652" s="140"/>
      <c r="C652" s="141"/>
      <c r="D652" s="141"/>
      <c r="E652" s="140"/>
    </row>
    <row r="653" spans="2:5" x14ac:dyDescent="0.25">
      <c r="B653" s="140"/>
      <c r="C653" s="141"/>
      <c r="D653" s="141"/>
      <c r="E653" s="140"/>
    </row>
    <row r="654" spans="2:5" x14ac:dyDescent="0.25">
      <c r="B654" s="140"/>
      <c r="C654" s="141"/>
      <c r="D654" s="141"/>
      <c r="E654" s="140"/>
    </row>
    <row r="655" spans="2:5" x14ac:dyDescent="0.25">
      <c r="B655" s="140"/>
      <c r="C655" s="141"/>
      <c r="D655" s="141"/>
      <c r="E655" s="140"/>
    </row>
    <row r="656" spans="2:5" x14ac:dyDescent="0.25">
      <c r="B656" s="140"/>
      <c r="C656" s="141"/>
      <c r="D656" s="141"/>
      <c r="E656" s="140"/>
    </row>
    <row r="657" spans="2:5" x14ac:dyDescent="0.25">
      <c r="B657" s="140"/>
      <c r="C657" s="141"/>
      <c r="D657" s="141"/>
      <c r="E657" s="140"/>
    </row>
    <row r="658" spans="2:5" x14ac:dyDescent="0.25">
      <c r="B658" s="140"/>
      <c r="C658" s="141"/>
      <c r="D658" s="141"/>
      <c r="E658" s="140"/>
    </row>
    <row r="659" spans="2:5" x14ac:dyDescent="0.25">
      <c r="B659" s="140"/>
      <c r="C659" s="141"/>
      <c r="D659" s="141"/>
      <c r="E659" s="140"/>
    </row>
    <row r="660" spans="2:5" x14ac:dyDescent="0.25">
      <c r="B660" s="140"/>
      <c r="C660" s="141"/>
      <c r="D660" s="141"/>
      <c r="E660" s="140"/>
    </row>
    <row r="661" spans="2:5" x14ac:dyDescent="0.25">
      <c r="B661" s="140"/>
      <c r="C661" s="141"/>
      <c r="D661" s="141"/>
      <c r="E661" s="140"/>
    </row>
    <row r="662" spans="2:5" x14ac:dyDescent="0.25">
      <c r="B662" s="140"/>
      <c r="C662" s="141"/>
      <c r="D662" s="141"/>
      <c r="E662" s="140"/>
    </row>
    <row r="663" spans="2:5" x14ac:dyDescent="0.25">
      <c r="B663" s="140"/>
      <c r="C663" s="141"/>
      <c r="D663" s="141"/>
      <c r="E663" s="140"/>
    </row>
    <row r="664" spans="2:5" x14ac:dyDescent="0.25">
      <c r="B664" s="140"/>
      <c r="C664" s="141"/>
      <c r="D664" s="141"/>
      <c r="E664" s="140"/>
    </row>
    <row r="665" spans="2:5" x14ac:dyDescent="0.25">
      <c r="B665" s="140"/>
      <c r="C665" s="141"/>
      <c r="D665" s="141"/>
      <c r="E665" s="140"/>
    </row>
    <row r="666" spans="2:5" x14ac:dyDescent="0.25">
      <c r="B666" s="140"/>
      <c r="C666" s="141"/>
      <c r="D666" s="141"/>
      <c r="E666" s="140"/>
    </row>
    <row r="667" spans="2:5" x14ac:dyDescent="0.25">
      <c r="B667" s="140"/>
      <c r="C667" s="141"/>
      <c r="D667" s="141"/>
      <c r="E667" s="140"/>
    </row>
    <row r="668" spans="2:5" x14ac:dyDescent="0.25">
      <c r="B668" s="140"/>
      <c r="C668" s="141"/>
      <c r="D668" s="141"/>
      <c r="E668" s="140"/>
    </row>
    <row r="669" spans="2:5" x14ac:dyDescent="0.25">
      <c r="B669" s="140"/>
      <c r="C669" s="141"/>
      <c r="D669" s="141"/>
      <c r="E669" s="140"/>
    </row>
    <row r="670" spans="2:5" x14ac:dyDescent="0.25">
      <c r="B670" s="140"/>
      <c r="C670" s="141"/>
      <c r="D670" s="141"/>
      <c r="E670" s="140"/>
    </row>
    <row r="671" spans="2:5" x14ac:dyDescent="0.25">
      <c r="B671" s="140"/>
      <c r="C671" s="141"/>
      <c r="D671" s="141"/>
      <c r="E671" s="140"/>
    </row>
    <row r="672" spans="2:5" x14ac:dyDescent="0.25">
      <c r="B672" s="140"/>
      <c r="C672" s="141"/>
      <c r="D672" s="141"/>
      <c r="E672" s="140"/>
    </row>
    <row r="673" spans="2:5" x14ac:dyDescent="0.25">
      <c r="B673" s="140"/>
      <c r="C673" s="141"/>
      <c r="D673" s="141"/>
      <c r="E673" s="140"/>
    </row>
    <row r="674" spans="2:5" x14ac:dyDescent="0.25">
      <c r="B674" s="140"/>
      <c r="C674" s="141"/>
      <c r="D674" s="141"/>
      <c r="E674" s="140"/>
    </row>
    <row r="675" spans="2:5" x14ac:dyDescent="0.25">
      <c r="B675" s="140"/>
      <c r="C675" s="141"/>
      <c r="D675" s="141"/>
      <c r="E675" s="140"/>
    </row>
    <row r="676" spans="2:5" x14ac:dyDescent="0.25">
      <c r="B676" s="140"/>
      <c r="C676" s="141"/>
      <c r="D676" s="141"/>
      <c r="E676" s="140"/>
    </row>
    <row r="677" spans="2:5" x14ac:dyDescent="0.25">
      <c r="B677" s="140"/>
      <c r="C677" s="141"/>
      <c r="D677" s="141"/>
      <c r="E677" s="140"/>
    </row>
    <row r="678" spans="2:5" x14ac:dyDescent="0.25">
      <c r="B678" s="140"/>
      <c r="C678" s="141"/>
      <c r="D678" s="141"/>
      <c r="E678" s="140"/>
    </row>
    <row r="679" spans="2:5" x14ac:dyDescent="0.25">
      <c r="B679" s="140"/>
      <c r="C679" s="141"/>
      <c r="D679" s="141"/>
      <c r="E679" s="140"/>
    </row>
    <row r="680" spans="2:5" x14ac:dyDescent="0.25">
      <c r="B680" s="140"/>
      <c r="C680" s="141"/>
      <c r="D680" s="141"/>
      <c r="E680" s="140"/>
    </row>
    <row r="681" spans="2:5" x14ac:dyDescent="0.25">
      <c r="B681" s="140"/>
      <c r="C681" s="141"/>
      <c r="D681" s="141"/>
      <c r="E681" s="140"/>
    </row>
    <row r="682" spans="2:5" x14ac:dyDescent="0.25">
      <c r="B682" s="140"/>
      <c r="C682" s="141"/>
      <c r="D682" s="141"/>
      <c r="E682" s="140"/>
    </row>
    <row r="683" spans="2:5" x14ac:dyDescent="0.25">
      <c r="B683" s="140"/>
      <c r="C683" s="141"/>
      <c r="D683" s="141"/>
      <c r="E683" s="140"/>
    </row>
    <row r="684" spans="2:5" x14ac:dyDescent="0.25">
      <c r="B684" s="140"/>
      <c r="C684" s="141"/>
      <c r="D684" s="141"/>
      <c r="E684" s="140"/>
    </row>
    <row r="685" spans="2:5" x14ac:dyDescent="0.25">
      <c r="B685" s="140"/>
      <c r="C685" s="141"/>
      <c r="D685" s="141"/>
      <c r="E685" s="140"/>
    </row>
    <row r="686" spans="2:5" x14ac:dyDescent="0.25">
      <c r="B686" s="140"/>
      <c r="C686" s="141"/>
      <c r="D686" s="141"/>
      <c r="E686" s="140"/>
    </row>
    <row r="687" spans="2:5" x14ac:dyDescent="0.25">
      <c r="B687" s="140"/>
      <c r="C687" s="141"/>
      <c r="D687" s="141"/>
      <c r="E687" s="140"/>
    </row>
    <row r="688" spans="2:5" x14ac:dyDescent="0.25">
      <c r="B688" s="140"/>
      <c r="C688" s="141"/>
      <c r="D688" s="141"/>
      <c r="E688" s="140"/>
    </row>
    <row r="689" spans="2:5" x14ac:dyDescent="0.25">
      <c r="B689" s="140"/>
      <c r="C689" s="141"/>
      <c r="D689" s="141"/>
      <c r="E689" s="140"/>
    </row>
    <row r="690" spans="2:5" x14ac:dyDescent="0.25">
      <c r="B690" s="140"/>
      <c r="C690" s="141"/>
      <c r="D690" s="141"/>
      <c r="E690" s="140"/>
    </row>
    <row r="691" spans="2:5" x14ac:dyDescent="0.25">
      <c r="B691" s="140"/>
      <c r="C691" s="141"/>
      <c r="D691" s="141"/>
      <c r="E691" s="140"/>
    </row>
    <row r="692" spans="2:5" x14ac:dyDescent="0.25">
      <c r="B692" s="140"/>
      <c r="C692" s="141"/>
      <c r="D692" s="141"/>
      <c r="E692" s="140"/>
    </row>
    <row r="693" spans="2:5" x14ac:dyDescent="0.25">
      <c r="B693" s="140"/>
      <c r="C693" s="141"/>
      <c r="D693" s="141"/>
      <c r="E693" s="140"/>
    </row>
    <row r="694" spans="2:5" x14ac:dyDescent="0.25">
      <c r="B694" s="140"/>
      <c r="C694" s="141"/>
      <c r="D694" s="141"/>
      <c r="E694" s="140"/>
    </row>
    <row r="695" spans="2:5" x14ac:dyDescent="0.25">
      <c r="B695" s="140"/>
      <c r="C695" s="141"/>
      <c r="D695" s="141"/>
      <c r="E695" s="140"/>
    </row>
    <row r="696" spans="2:5" x14ac:dyDescent="0.25">
      <c r="B696" s="140"/>
      <c r="C696" s="141"/>
      <c r="D696" s="141"/>
      <c r="E696" s="140"/>
    </row>
    <row r="697" spans="2:5" x14ac:dyDescent="0.25">
      <c r="B697" s="140"/>
      <c r="C697" s="141"/>
      <c r="D697" s="141"/>
      <c r="E697" s="140"/>
    </row>
    <row r="698" spans="2:5" x14ac:dyDescent="0.25">
      <c r="B698" s="140"/>
      <c r="C698" s="141"/>
      <c r="D698" s="141"/>
      <c r="E698" s="140"/>
    </row>
    <row r="699" spans="2:5" x14ac:dyDescent="0.25">
      <c r="B699" s="140"/>
      <c r="C699" s="141"/>
      <c r="D699" s="141"/>
      <c r="E699" s="140"/>
    </row>
    <row r="700" spans="2:5" x14ac:dyDescent="0.25">
      <c r="B700" s="140"/>
      <c r="C700" s="141"/>
      <c r="D700" s="141"/>
      <c r="E700" s="140"/>
    </row>
    <row r="701" spans="2:5" x14ac:dyDescent="0.25">
      <c r="B701" s="140"/>
      <c r="C701" s="141"/>
      <c r="D701" s="141"/>
      <c r="E701" s="140"/>
    </row>
    <row r="702" spans="2:5" x14ac:dyDescent="0.25">
      <c r="B702" s="140"/>
      <c r="C702" s="141"/>
      <c r="D702" s="141"/>
      <c r="E702" s="140"/>
    </row>
    <row r="703" spans="2:5" x14ac:dyDescent="0.25">
      <c r="B703" s="140"/>
      <c r="C703" s="141"/>
      <c r="D703" s="141"/>
      <c r="E703" s="140"/>
    </row>
    <row r="704" spans="2:5" x14ac:dyDescent="0.25">
      <c r="B704" s="140"/>
      <c r="C704" s="141"/>
      <c r="D704" s="141"/>
      <c r="E704" s="140"/>
    </row>
    <row r="705" spans="2:5" x14ac:dyDescent="0.25">
      <c r="B705" s="140"/>
      <c r="C705" s="141"/>
      <c r="D705" s="141"/>
      <c r="E705" s="140"/>
    </row>
    <row r="706" spans="2:5" x14ac:dyDescent="0.25">
      <c r="B706" s="140"/>
      <c r="C706" s="141"/>
      <c r="D706" s="141"/>
      <c r="E706" s="140"/>
    </row>
    <row r="707" spans="2:5" x14ac:dyDescent="0.25">
      <c r="B707" s="140"/>
      <c r="C707" s="141"/>
      <c r="D707" s="141"/>
      <c r="E707" s="140"/>
    </row>
    <row r="708" spans="2:5" x14ac:dyDescent="0.25">
      <c r="B708" s="140"/>
      <c r="C708" s="141"/>
      <c r="D708" s="141"/>
      <c r="E708" s="140"/>
    </row>
    <row r="709" spans="2:5" x14ac:dyDescent="0.25">
      <c r="B709" s="140"/>
      <c r="C709" s="141"/>
      <c r="D709" s="141"/>
      <c r="E709" s="140"/>
    </row>
    <row r="710" spans="2:5" x14ac:dyDescent="0.25">
      <c r="B710" s="140"/>
      <c r="C710" s="141"/>
      <c r="D710" s="141"/>
      <c r="E710" s="140"/>
    </row>
    <row r="711" spans="2:5" x14ac:dyDescent="0.25">
      <c r="B711" s="140"/>
      <c r="C711" s="141"/>
      <c r="D711" s="141"/>
      <c r="E711" s="140"/>
    </row>
    <row r="712" spans="2:5" x14ac:dyDescent="0.25">
      <c r="B712" s="140"/>
      <c r="C712" s="141"/>
      <c r="D712" s="141"/>
      <c r="E712" s="140"/>
    </row>
    <row r="713" spans="2:5" x14ac:dyDescent="0.25">
      <c r="B713" s="140"/>
      <c r="C713" s="141"/>
      <c r="D713" s="141"/>
      <c r="E713" s="140"/>
    </row>
    <row r="714" spans="2:5" x14ac:dyDescent="0.25">
      <c r="B714" s="140"/>
      <c r="C714" s="141"/>
      <c r="D714" s="141"/>
      <c r="E714" s="140"/>
    </row>
    <row r="715" spans="2:5" x14ac:dyDescent="0.25">
      <c r="B715" s="140"/>
      <c r="C715" s="141"/>
      <c r="D715" s="141"/>
      <c r="E715" s="140"/>
    </row>
    <row r="716" spans="2:5" x14ac:dyDescent="0.25">
      <c r="B716" s="140"/>
      <c r="C716" s="141"/>
      <c r="D716" s="141"/>
      <c r="E716" s="140"/>
    </row>
    <row r="717" spans="2:5" x14ac:dyDescent="0.25">
      <c r="B717" s="140"/>
      <c r="C717" s="141"/>
      <c r="D717" s="141"/>
      <c r="E717" s="140"/>
    </row>
    <row r="718" spans="2:5" x14ac:dyDescent="0.25">
      <c r="B718" s="140"/>
      <c r="C718" s="141"/>
      <c r="D718" s="141"/>
      <c r="E718" s="140"/>
    </row>
    <row r="719" spans="2:5" x14ac:dyDescent="0.25">
      <c r="B719" s="140"/>
      <c r="C719" s="141"/>
      <c r="D719" s="141"/>
      <c r="E719" s="140"/>
    </row>
    <row r="720" spans="2:5" x14ac:dyDescent="0.25">
      <c r="B720" s="140"/>
      <c r="C720" s="141"/>
      <c r="D720" s="141"/>
      <c r="E720" s="140"/>
    </row>
    <row r="721" spans="2:5" x14ac:dyDescent="0.25">
      <c r="B721" s="140"/>
      <c r="C721" s="141"/>
      <c r="D721" s="141"/>
      <c r="E721" s="140"/>
    </row>
    <row r="722" spans="2:5" x14ac:dyDescent="0.25">
      <c r="B722" s="140"/>
      <c r="C722" s="141"/>
      <c r="D722" s="141"/>
      <c r="E722" s="140"/>
    </row>
    <row r="723" spans="2:5" x14ac:dyDescent="0.25">
      <c r="B723" s="140"/>
      <c r="C723" s="141"/>
      <c r="D723" s="141"/>
      <c r="E723" s="140"/>
    </row>
    <row r="724" spans="2:5" x14ac:dyDescent="0.25">
      <c r="B724" s="140"/>
      <c r="C724" s="141"/>
      <c r="D724" s="141"/>
      <c r="E724" s="140"/>
    </row>
    <row r="725" spans="2:5" x14ac:dyDescent="0.25">
      <c r="B725" s="140"/>
      <c r="C725" s="141"/>
      <c r="D725" s="141"/>
      <c r="E725" s="140"/>
    </row>
    <row r="726" spans="2:5" x14ac:dyDescent="0.25">
      <c r="B726" s="140"/>
      <c r="C726" s="141"/>
      <c r="D726" s="141"/>
      <c r="E726" s="140"/>
    </row>
    <row r="727" spans="2:5" x14ac:dyDescent="0.25">
      <c r="B727" s="140"/>
      <c r="C727" s="141"/>
      <c r="D727" s="141"/>
      <c r="E727" s="140"/>
    </row>
    <row r="728" spans="2:5" x14ac:dyDescent="0.25">
      <c r="B728" s="140"/>
      <c r="C728" s="141"/>
      <c r="D728" s="141"/>
      <c r="E728" s="140"/>
    </row>
    <row r="729" spans="2:5" x14ac:dyDescent="0.25">
      <c r="B729" s="140"/>
      <c r="C729" s="141"/>
      <c r="D729" s="141"/>
      <c r="E729" s="140"/>
    </row>
    <row r="730" spans="2:5" x14ac:dyDescent="0.25">
      <c r="B730" s="140"/>
      <c r="C730" s="141"/>
      <c r="D730" s="141"/>
      <c r="E730" s="140"/>
    </row>
    <row r="731" spans="2:5" x14ac:dyDescent="0.25">
      <c r="B731" s="140"/>
      <c r="C731" s="141"/>
      <c r="D731" s="141"/>
      <c r="E731" s="140"/>
    </row>
    <row r="732" spans="2:5" x14ac:dyDescent="0.25">
      <c r="B732" s="140"/>
      <c r="C732" s="141"/>
      <c r="D732" s="141"/>
      <c r="E732" s="140"/>
    </row>
    <row r="733" spans="2:5" x14ac:dyDescent="0.25">
      <c r="B733" s="140"/>
      <c r="C733" s="141"/>
      <c r="D733" s="141"/>
      <c r="E733" s="140"/>
    </row>
    <row r="734" spans="2:5" x14ac:dyDescent="0.25">
      <c r="B734" s="140"/>
      <c r="C734" s="141"/>
      <c r="D734" s="141"/>
      <c r="E734" s="140"/>
    </row>
    <row r="735" spans="2:5" x14ac:dyDescent="0.25">
      <c r="B735" s="140"/>
      <c r="C735" s="141"/>
      <c r="D735" s="141"/>
      <c r="E735" s="140"/>
    </row>
    <row r="736" spans="2:5" x14ac:dyDescent="0.25">
      <c r="B736" s="140"/>
      <c r="C736" s="141"/>
      <c r="D736" s="141"/>
      <c r="E736" s="140"/>
    </row>
    <row r="737" spans="2:5" x14ac:dyDescent="0.25">
      <c r="B737" s="140"/>
      <c r="C737" s="141"/>
      <c r="D737" s="141"/>
      <c r="E737" s="140"/>
    </row>
    <row r="738" spans="2:5" x14ac:dyDescent="0.25">
      <c r="B738" s="140"/>
      <c r="C738" s="141"/>
      <c r="D738" s="141"/>
      <c r="E738" s="140"/>
    </row>
    <row r="739" spans="2:5" x14ac:dyDescent="0.25">
      <c r="B739" s="140"/>
      <c r="C739" s="141"/>
      <c r="D739" s="141"/>
      <c r="E739" s="140"/>
    </row>
    <row r="740" spans="2:5" x14ac:dyDescent="0.25">
      <c r="B740" s="140"/>
      <c r="C740" s="141"/>
      <c r="D740" s="141"/>
      <c r="E740" s="140"/>
    </row>
    <row r="741" spans="2:5" x14ac:dyDescent="0.25">
      <c r="B741" s="140"/>
      <c r="C741" s="141"/>
      <c r="D741" s="141"/>
      <c r="E741" s="140"/>
    </row>
    <row r="742" spans="2:5" x14ac:dyDescent="0.25">
      <c r="B742" s="140"/>
      <c r="C742" s="141"/>
      <c r="D742" s="141"/>
      <c r="E742" s="140"/>
    </row>
    <row r="743" spans="2:5" x14ac:dyDescent="0.25">
      <c r="B743" s="140"/>
      <c r="C743" s="141"/>
      <c r="D743" s="141"/>
      <c r="E743" s="140"/>
    </row>
    <row r="744" spans="2:5" x14ac:dyDescent="0.25">
      <c r="B744" s="140"/>
      <c r="C744" s="141"/>
      <c r="D744" s="141"/>
      <c r="E744" s="140"/>
    </row>
    <row r="745" spans="2:5" x14ac:dyDescent="0.25">
      <c r="B745" s="140"/>
      <c r="C745" s="141"/>
      <c r="D745" s="141"/>
      <c r="E745" s="140"/>
    </row>
    <row r="746" spans="2:5" x14ac:dyDescent="0.25">
      <c r="B746" s="140"/>
      <c r="C746" s="141"/>
      <c r="D746" s="141"/>
      <c r="E746" s="140"/>
    </row>
    <row r="747" spans="2:5" x14ac:dyDescent="0.25">
      <c r="B747" s="140"/>
      <c r="C747" s="141"/>
      <c r="D747" s="141"/>
      <c r="E747" s="140"/>
    </row>
    <row r="748" spans="2:5" x14ac:dyDescent="0.25">
      <c r="B748" s="140"/>
      <c r="C748" s="141"/>
      <c r="D748" s="141"/>
      <c r="E748" s="140"/>
    </row>
    <row r="749" spans="2:5" x14ac:dyDescent="0.25">
      <c r="B749" s="140"/>
      <c r="C749" s="141"/>
      <c r="D749" s="141"/>
      <c r="E749" s="140"/>
    </row>
    <row r="750" spans="2:5" x14ac:dyDescent="0.25">
      <c r="B750" s="140"/>
      <c r="C750" s="141"/>
      <c r="D750" s="141"/>
      <c r="E750" s="140"/>
    </row>
    <row r="751" spans="2:5" x14ac:dyDescent="0.25">
      <c r="B751" s="140"/>
      <c r="C751" s="141"/>
      <c r="D751" s="141"/>
      <c r="E751" s="140"/>
    </row>
    <row r="752" spans="2:5" x14ac:dyDescent="0.25">
      <c r="B752" s="140"/>
      <c r="C752" s="141"/>
      <c r="D752" s="141"/>
      <c r="E752" s="140"/>
    </row>
    <row r="753" spans="2:5" x14ac:dyDescent="0.25">
      <c r="B753" s="140"/>
      <c r="C753" s="141"/>
      <c r="D753" s="141"/>
      <c r="E753" s="140"/>
    </row>
    <row r="754" spans="2:5" x14ac:dyDescent="0.25">
      <c r="B754" s="140"/>
      <c r="C754" s="141"/>
      <c r="D754" s="141"/>
      <c r="E754" s="140"/>
    </row>
    <row r="755" spans="2:5" x14ac:dyDescent="0.25">
      <c r="B755" s="140"/>
      <c r="C755" s="141"/>
      <c r="D755" s="141"/>
      <c r="E755" s="140"/>
    </row>
    <row r="756" spans="2:5" x14ac:dyDescent="0.25">
      <c r="B756" s="140"/>
      <c r="C756" s="141"/>
      <c r="D756" s="141"/>
      <c r="E756" s="140"/>
    </row>
    <row r="757" spans="2:5" x14ac:dyDescent="0.25">
      <c r="B757" s="140"/>
      <c r="C757" s="141"/>
      <c r="D757" s="141"/>
      <c r="E757" s="140"/>
    </row>
    <row r="758" spans="2:5" x14ac:dyDescent="0.25">
      <c r="B758" s="140"/>
      <c r="C758" s="141"/>
      <c r="D758" s="141"/>
      <c r="E758" s="140"/>
    </row>
    <row r="759" spans="2:5" x14ac:dyDescent="0.25">
      <c r="B759" s="140"/>
      <c r="C759" s="141"/>
      <c r="D759" s="141"/>
      <c r="E759" s="140"/>
    </row>
    <row r="760" spans="2:5" x14ac:dyDescent="0.25">
      <c r="B760" s="140"/>
      <c r="C760" s="141"/>
      <c r="D760" s="141"/>
      <c r="E760" s="140"/>
    </row>
    <row r="761" spans="2:5" x14ac:dyDescent="0.25">
      <c r="B761" s="140"/>
      <c r="C761" s="141"/>
      <c r="D761" s="141"/>
      <c r="E761" s="140"/>
    </row>
    <row r="762" spans="2:5" x14ac:dyDescent="0.25">
      <c r="B762" s="140"/>
      <c r="C762" s="141"/>
      <c r="D762" s="141"/>
      <c r="E762" s="140"/>
    </row>
    <row r="763" spans="2:5" x14ac:dyDescent="0.25">
      <c r="B763" s="140"/>
      <c r="C763" s="141"/>
      <c r="D763" s="141"/>
      <c r="E763" s="140"/>
    </row>
    <row r="764" spans="2:5" x14ac:dyDescent="0.25">
      <c r="B764" s="140"/>
      <c r="C764" s="141"/>
      <c r="D764" s="141"/>
      <c r="E764" s="140"/>
    </row>
    <row r="765" spans="2:5" x14ac:dyDescent="0.25">
      <c r="B765" s="140"/>
      <c r="C765" s="141"/>
      <c r="D765" s="141"/>
      <c r="E765" s="140"/>
    </row>
    <row r="766" spans="2:5" x14ac:dyDescent="0.25">
      <c r="B766" s="140"/>
      <c r="C766" s="141"/>
      <c r="D766" s="141"/>
      <c r="E766" s="140"/>
    </row>
    <row r="767" spans="2:5" x14ac:dyDescent="0.25">
      <c r="B767" s="140"/>
      <c r="C767" s="141"/>
      <c r="D767" s="141"/>
      <c r="E767" s="140"/>
    </row>
    <row r="768" spans="2:5" x14ac:dyDescent="0.25">
      <c r="B768" s="140"/>
      <c r="C768" s="141"/>
      <c r="D768" s="141"/>
      <c r="E768" s="140"/>
    </row>
    <row r="769" spans="2:5" x14ac:dyDescent="0.25">
      <c r="B769" s="140"/>
      <c r="C769" s="141"/>
      <c r="D769" s="141"/>
      <c r="E769" s="140"/>
    </row>
    <row r="770" spans="2:5" x14ac:dyDescent="0.25">
      <c r="B770" s="140"/>
      <c r="C770" s="141"/>
      <c r="D770" s="141"/>
      <c r="E770" s="140"/>
    </row>
    <row r="771" spans="2:5" x14ac:dyDescent="0.25">
      <c r="B771" s="140"/>
      <c r="C771" s="141"/>
      <c r="D771" s="141"/>
      <c r="E771" s="140"/>
    </row>
    <row r="772" spans="2:5" x14ac:dyDescent="0.25">
      <c r="B772" s="140"/>
      <c r="C772" s="141"/>
      <c r="D772" s="141"/>
      <c r="E772" s="140"/>
    </row>
    <row r="773" spans="2:5" x14ac:dyDescent="0.25">
      <c r="B773" s="140"/>
      <c r="C773" s="141"/>
      <c r="D773" s="141"/>
      <c r="E773" s="140"/>
    </row>
    <row r="774" spans="2:5" x14ac:dyDescent="0.25">
      <c r="B774" s="140"/>
      <c r="C774" s="141"/>
      <c r="D774" s="141"/>
      <c r="E774" s="140"/>
    </row>
    <row r="775" spans="2:5" x14ac:dyDescent="0.25">
      <c r="B775" s="140"/>
      <c r="C775" s="141"/>
      <c r="D775" s="141"/>
      <c r="E775" s="140"/>
    </row>
    <row r="776" spans="2:5" x14ac:dyDescent="0.25">
      <c r="B776" s="140"/>
      <c r="C776" s="141"/>
      <c r="D776" s="141"/>
      <c r="E776" s="140"/>
    </row>
    <row r="777" spans="2:5" x14ac:dyDescent="0.25">
      <c r="B777" s="140"/>
      <c r="C777" s="141"/>
      <c r="D777" s="141"/>
      <c r="E777" s="140"/>
    </row>
    <row r="778" spans="2:5" x14ac:dyDescent="0.25">
      <c r="B778" s="140"/>
      <c r="C778" s="141"/>
      <c r="D778" s="141"/>
      <c r="E778" s="140"/>
    </row>
    <row r="779" spans="2:5" x14ac:dyDescent="0.25">
      <c r="B779" s="140"/>
      <c r="C779" s="141"/>
      <c r="D779" s="141"/>
      <c r="E779" s="140"/>
    </row>
    <row r="780" spans="2:5" x14ac:dyDescent="0.25">
      <c r="B780" s="140"/>
      <c r="C780" s="141"/>
      <c r="D780" s="141"/>
      <c r="E780" s="140"/>
    </row>
    <row r="781" spans="2:5" x14ac:dyDescent="0.25">
      <c r="B781" s="140"/>
      <c r="C781" s="141"/>
      <c r="D781" s="141"/>
      <c r="E781" s="140"/>
    </row>
    <row r="782" spans="2:5" x14ac:dyDescent="0.25">
      <c r="B782" s="140"/>
      <c r="C782" s="141"/>
      <c r="D782" s="141"/>
      <c r="E782" s="140"/>
    </row>
    <row r="783" spans="2:5" x14ac:dyDescent="0.25">
      <c r="B783" s="140"/>
      <c r="C783" s="141"/>
      <c r="D783" s="141"/>
      <c r="E783" s="140"/>
    </row>
    <row r="784" spans="2:5" x14ac:dyDescent="0.25">
      <c r="B784" s="140"/>
      <c r="C784" s="141"/>
      <c r="D784" s="141"/>
      <c r="E784" s="140"/>
    </row>
    <row r="785" spans="2:5" x14ac:dyDescent="0.25">
      <c r="B785" s="140"/>
      <c r="C785" s="141"/>
      <c r="D785" s="141"/>
      <c r="E785" s="140"/>
    </row>
    <row r="786" spans="2:5" x14ac:dyDescent="0.25">
      <c r="B786" s="140"/>
      <c r="C786" s="141"/>
      <c r="D786" s="141"/>
      <c r="E786" s="140"/>
    </row>
    <row r="787" spans="2:5" x14ac:dyDescent="0.25">
      <c r="B787" s="140"/>
      <c r="C787" s="141"/>
      <c r="D787" s="141"/>
      <c r="E787" s="140"/>
    </row>
    <row r="788" spans="2:5" x14ac:dyDescent="0.25">
      <c r="B788" s="140"/>
      <c r="C788" s="141"/>
      <c r="D788" s="141"/>
      <c r="E788" s="140"/>
    </row>
    <row r="789" spans="2:5" x14ac:dyDescent="0.25">
      <c r="B789" s="140"/>
      <c r="C789" s="141"/>
      <c r="D789" s="141"/>
      <c r="E789" s="140"/>
    </row>
    <row r="790" spans="2:5" x14ac:dyDescent="0.25">
      <c r="B790" s="140"/>
      <c r="C790" s="141"/>
      <c r="D790" s="141"/>
      <c r="E790" s="140"/>
    </row>
    <row r="791" spans="2:5" x14ac:dyDescent="0.25">
      <c r="B791" s="140"/>
      <c r="C791" s="141"/>
      <c r="D791" s="141"/>
      <c r="E791" s="140"/>
    </row>
    <row r="792" spans="2:5" x14ac:dyDescent="0.25">
      <c r="B792" s="140"/>
      <c r="C792" s="141"/>
      <c r="D792" s="141"/>
      <c r="E792" s="140"/>
    </row>
    <row r="793" spans="2:5" x14ac:dyDescent="0.25">
      <c r="B793" s="140"/>
      <c r="C793" s="141"/>
      <c r="D793" s="141"/>
      <c r="E793" s="140"/>
    </row>
    <row r="794" spans="2:5" x14ac:dyDescent="0.25">
      <c r="B794" s="140"/>
      <c r="C794" s="141"/>
      <c r="D794" s="141"/>
      <c r="E794" s="140"/>
    </row>
    <row r="795" spans="2:5" x14ac:dyDescent="0.25">
      <c r="B795" s="140"/>
      <c r="C795" s="141"/>
      <c r="D795" s="141"/>
      <c r="E795" s="140"/>
    </row>
    <row r="796" spans="2:5" x14ac:dyDescent="0.25">
      <c r="B796" s="140"/>
      <c r="C796" s="141"/>
      <c r="D796" s="141"/>
      <c r="E796" s="140"/>
    </row>
    <row r="797" spans="2:5" x14ac:dyDescent="0.25">
      <c r="B797" s="140"/>
      <c r="C797" s="141"/>
      <c r="D797" s="141"/>
      <c r="E797" s="140"/>
    </row>
    <row r="798" spans="2:5" x14ac:dyDescent="0.25">
      <c r="B798" s="140"/>
      <c r="C798" s="141"/>
      <c r="D798" s="141"/>
      <c r="E798" s="140"/>
    </row>
    <row r="799" spans="2:5" x14ac:dyDescent="0.25">
      <c r="B799" s="140"/>
      <c r="C799" s="141"/>
      <c r="D799" s="141"/>
      <c r="E799" s="140"/>
    </row>
    <row r="800" spans="2:5" x14ac:dyDescent="0.25">
      <c r="B800" s="140"/>
      <c r="C800" s="141"/>
      <c r="D800" s="141"/>
      <c r="E800" s="140"/>
    </row>
    <row r="801" spans="2:5" x14ac:dyDescent="0.25">
      <c r="B801" s="140"/>
      <c r="C801" s="141"/>
      <c r="D801" s="141"/>
      <c r="E801" s="140"/>
    </row>
    <row r="802" spans="2:5" x14ac:dyDescent="0.25">
      <c r="B802" s="140"/>
      <c r="C802" s="141"/>
      <c r="D802" s="141"/>
      <c r="E802" s="140"/>
    </row>
    <row r="803" spans="2:5" x14ac:dyDescent="0.25">
      <c r="B803" s="140"/>
      <c r="C803" s="141"/>
      <c r="D803" s="141"/>
      <c r="E803" s="140"/>
    </row>
    <row r="804" spans="2:5" x14ac:dyDescent="0.25">
      <c r="B804" s="140"/>
      <c r="C804" s="141"/>
      <c r="D804" s="141"/>
      <c r="E804" s="140"/>
    </row>
    <row r="805" spans="2:5" x14ac:dyDescent="0.25">
      <c r="B805" s="140"/>
      <c r="C805" s="141"/>
      <c r="D805" s="141"/>
      <c r="E805" s="140"/>
    </row>
    <row r="806" spans="2:5" x14ac:dyDescent="0.25">
      <c r="B806" s="140"/>
      <c r="C806" s="141"/>
      <c r="D806" s="141"/>
      <c r="E806" s="140"/>
    </row>
    <row r="807" spans="2:5" x14ac:dyDescent="0.25">
      <c r="B807" s="140"/>
      <c r="C807" s="141"/>
      <c r="D807" s="141"/>
      <c r="E807" s="140"/>
    </row>
    <row r="808" spans="2:5" x14ac:dyDescent="0.25">
      <c r="B808" s="140"/>
      <c r="C808" s="141"/>
      <c r="D808" s="141"/>
      <c r="E808" s="140"/>
    </row>
    <row r="809" spans="2:5" x14ac:dyDescent="0.25">
      <c r="B809" s="140"/>
      <c r="C809" s="141"/>
      <c r="D809" s="141"/>
      <c r="E809" s="140"/>
    </row>
    <row r="810" spans="2:5" x14ac:dyDescent="0.25">
      <c r="B810" s="140"/>
      <c r="C810" s="141"/>
      <c r="D810" s="141"/>
      <c r="E810" s="140"/>
    </row>
    <row r="811" spans="2:5" x14ac:dyDescent="0.25">
      <c r="B811" s="140"/>
      <c r="C811" s="141"/>
      <c r="D811" s="141"/>
      <c r="E811" s="140"/>
    </row>
    <row r="812" spans="2:5" x14ac:dyDescent="0.25">
      <c r="B812" s="140"/>
      <c r="C812" s="141"/>
      <c r="D812" s="141"/>
      <c r="E812" s="140"/>
    </row>
    <row r="813" spans="2:5" x14ac:dyDescent="0.25">
      <c r="B813" s="140"/>
      <c r="C813" s="141"/>
      <c r="D813" s="141"/>
      <c r="E813" s="140"/>
    </row>
    <row r="814" spans="2:5" x14ac:dyDescent="0.25">
      <c r="B814" s="140"/>
      <c r="C814" s="141"/>
      <c r="D814" s="141"/>
      <c r="E814" s="140"/>
    </row>
    <row r="815" spans="2:5" x14ac:dyDescent="0.25">
      <c r="B815" s="140"/>
      <c r="C815" s="141"/>
      <c r="D815" s="141"/>
      <c r="E815" s="140"/>
    </row>
    <row r="816" spans="2:5" x14ac:dyDescent="0.25">
      <c r="B816" s="140"/>
      <c r="C816" s="141"/>
      <c r="D816" s="141"/>
      <c r="E816" s="140"/>
    </row>
    <row r="817" spans="2:5" x14ac:dyDescent="0.25">
      <c r="B817" s="140"/>
      <c r="C817" s="141"/>
      <c r="D817" s="141"/>
      <c r="E817" s="140"/>
    </row>
    <row r="818" spans="2:5" x14ac:dyDescent="0.25">
      <c r="B818" s="140"/>
      <c r="C818" s="141"/>
      <c r="D818" s="141"/>
      <c r="E818" s="140"/>
    </row>
    <row r="819" spans="2:5" x14ac:dyDescent="0.25">
      <c r="B819" s="140"/>
      <c r="C819" s="141"/>
      <c r="D819" s="141"/>
      <c r="E819" s="140"/>
    </row>
    <row r="820" spans="2:5" x14ac:dyDescent="0.25">
      <c r="B820" s="140"/>
      <c r="C820" s="141"/>
      <c r="D820" s="141"/>
      <c r="E820" s="140"/>
    </row>
    <row r="821" spans="2:5" x14ac:dyDescent="0.25">
      <c r="B821" s="140"/>
      <c r="C821" s="141"/>
      <c r="D821" s="141"/>
      <c r="E821" s="140"/>
    </row>
    <row r="822" spans="2:5" x14ac:dyDescent="0.25">
      <c r="B822" s="140"/>
      <c r="C822" s="141"/>
      <c r="D822" s="141"/>
      <c r="E822" s="140"/>
    </row>
    <row r="823" spans="2:5" x14ac:dyDescent="0.25">
      <c r="B823" s="140"/>
      <c r="C823" s="141"/>
      <c r="D823" s="141"/>
      <c r="E823" s="140"/>
    </row>
    <row r="824" spans="2:5" x14ac:dyDescent="0.25">
      <c r="B824" s="140"/>
      <c r="C824" s="141"/>
      <c r="D824" s="141"/>
      <c r="E824" s="140"/>
    </row>
    <row r="825" spans="2:5" x14ac:dyDescent="0.25">
      <c r="B825" s="140"/>
      <c r="C825" s="141"/>
      <c r="D825" s="141"/>
      <c r="E825" s="140"/>
    </row>
    <row r="826" spans="2:5" x14ac:dyDescent="0.25">
      <c r="B826" s="140"/>
      <c r="C826" s="141"/>
      <c r="D826" s="141"/>
      <c r="E826" s="140"/>
    </row>
    <row r="827" spans="2:5" x14ac:dyDescent="0.25">
      <c r="B827" s="140"/>
      <c r="C827" s="141"/>
      <c r="D827" s="141"/>
      <c r="E827" s="140"/>
    </row>
    <row r="828" spans="2:5" x14ac:dyDescent="0.25">
      <c r="B828" s="140"/>
      <c r="C828" s="141"/>
      <c r="D828" s="141"/>
      <c r="E828" s="140"/>
    </row>
    <row r="829" spans="2:5" x14ac:dyDescent="0.25">
      <c r="B829" s="140"/>
      <c r="C829" s="141"/>
      <c r="D829" s="141"/>
      <c r="E829" s="140"/>
    </row>
    <row r="830" spans="2:5" x14ac:dyDescent="0.25">
      <c r="B830" s="140"/>
      <c r="C830" s="141"/>
      <c r="D830" s="141"/>
      <c r="E830" s="140"/>
    </row>
    <row r="831" spans="2:5" x14ac:dyDescent="0.25">
      <c r="B831" s="140"/>
      <c r="C831" s="141"/>
      <c r="D831" s="141"/>
      <c r="E831" s="140"/>
    </row>
    <row r="832" spans="2:5" x14ac:dyDescent="0.25">
      <c r="B832" s="140"/>
      <c r="C832" s="141"/>
      <c r="D832" s="141"/>
      <c r="E832" s="140"/>
    </row>
    <row r="833" spans="2:5" x14ac:dyDescent="0.25">
      <c r="B833" s="140"/>
      <c r="C833" s="141"/>
      <c r="D833" s="141"/>
      <c r="E833" s="140"/>
    </row>
    <row r="834" spans="2:5" x14ac:dyDescent="0.25">
      <c r="B834" s="140"/>
      <c r="C834" s="141"/>
      <c r="D834" s="141"/>
      <c r="E834" s="140"/>
    </row>
    <row r="835" spans="2:5" x14ac:dyDescent="0.25">
      <c r="B835" s="140"/>
      <c r="C835" s="141"/>
      <c r="D835" s="141"/>
      <c r="E835" s="140"/>
    </row>
    <row r="836" spans="2:5" x14ac:dyDescent="0.25">
      <c r="B836" s="140"/>
      <c r="C836" s="141"/>
      <c r="D836" s="141"/>
      <c r="E836" s="140"/>
    </row>
    <row r="837" spans="2:5" x14ac:dyDescent="0.25">
      <c r="B837" s="140"/>
      <c r="C837" s="141"/>
      <c r="D837" s="141"/>
      <c r="E837" s="140"/>
    </row>
    <row r="838" spans="2:5" x14ac:dyDescent="0.25">
      <c r="B838" s="140"/>
      <c r="C838" s="141"/>
      <c r="D838" s="141"/>
      <c r="E838" s="140"/>
    </row>
    <row r="839" spans="2:5" x14ac:dyDescent="0.25">
      <c r="B839" s="140"/>
      <c r="C839" s="141"/>
      <c r="D839" s="141"/>
      <c r="E839" s="140"/>
    </row>
    <row r="840" spans="2:5" x14ac:dyDescent="0.25">
      <c r="B840" s="140"/>
      <c r="C840" s="141"/>
      <c r="D840" s="141"/>
      <c r="E840" s="140"/>
    </row>
    <row r="841" spans="2:5" x14ac:dyDescent="0.25">
      <c r="B841" s="140"/>
      <c r="C841" s="141"/>
      <c r="D841" s="141"/>
      <c r="E841" s="140"/>
    </row>
    <row r="842" spans="2:5" x14ac:dyDescent="0.25">
      <c r="B842" s="140"/>
      <c r="C842" s="141"/>
      <c r="D842" s="141"/>
      <c r="E842" s="140"/>
    </row>
    <row r="843" spans="2:5" x14ac:dyDescent="0.25">
      <c r="B843" s="140"/>
      <c r="C843" s="141"/>
      <c r="D843" s="141"/>
      <c r="E843" s="140"/>
    </row>
    <row r="844" spans="2:5" x14ac:dyDescent="0.25">
      <c r="B844" s="140"/>
      <c r="C844" s="141"/>
      <c r="D844" s="141"/>
      <c r="E844" s="140"/>
    </row>
    <row r="845" spans="2:5" x14ac:dyDescent="0.25">
      <c r="B845" s="140"/>
      <c r="C845" s="141"/>
      <c r="D845" s="141"/>
      <c r="E845" s="140"/>
    </row>
    <row r="846" spans="2:5" x14ac:dyDescent="0.25">
      <c r="B846" s="140"/>
      <c r="C846" s="141"/>
      <c r="D846" s="141"/>
      <c r="E846" s="140"/>
    </row>
    <row r="847" spans="2:5" x14ac:dyDescent="0.25">
      <c r="B847" s="140"/>
      <c r="C847" s="141"/>
      <c r="D847" s="141"/>
      <c r="E847" s="140"/>
    </row>
    <row r="848" spans="2:5" x14ac:dyDescent="0.25">
      <c r="B848" s="140"/>
      <c r="C848" s="141"/>
      <c r="D848" s="141"/>
      <c r="E848" s="140"/>
    </row>
    <row r="849" spans="2:5" x14ac:dyDescent="0.25">
      <c r="B849" s="140"/>
      <c r="C849" s="141"/>
      <c r="D849" s="141"/>
      <c r="E849" s="140"/>
    </row>
    <row r="850" spans="2:5" x14ac:dyDescent="0.25">
      <c r="B850" s="140"/>
      <c r="C850" s="141"/>
      <c r="D850" s="141"/>
      <c r="E850" s="140"/>
    </row>
    <row r="851" spans="2:5" x14ac:dyDescent="0.25">
      <c r="B851" s="140"/>
      <c r="C851" s="141"/>
      <c r="D851" s="141"/>
      <c r="E851" s="140"/>
    </row>
    <row r="852" spans="2:5" x14ac:dyDescent="0.25">
      <c r="B852" s="140"/>
      <c r="C852" s="141"/>
      <c r="D852" s="141"/>
      <c r="E852" s="140"/>
    </row>
    <row r="853" spans="2:5" x14ac:dyDescent="0.25">
      <c r="B853" s="140"/>
      <c r="C853" s="141"/>
      <c r="D853" s="141"/>
      <c r="E853" s="140"/>
    </row>
    <row r="854" spans="2:5" x14ac:dyDescent="0.25">
      <c r="B854" s="140"/>
      <c r="C854" s="141"/>
      <c r="D854" s="141"/>
      <c r="E854" s="140"/>
    </row>
    <row r="855" spans="2:5" x14ac:dyDescent="0.25">
      <c r="B855" s="140"/>
      <c r="C855" s="141"/>
      <c r="D855" s="141"/>
      <c r="E855" s="140"/>
    </row>
    <row r="856" spans="2:5" x14ac:dyDescent="0.25">
      <c r="B856" s="140"/>
      <c r="C856" s="141"/>
      <c r="D856" s="141"/>
      <c r="E856" s="140"/>
    </row>
    <row r="857" spans="2:5" x14ac:dyDescent="0.25">
      <c r="B857" s="140"/>
      <c r="C857" s="141"/>
      <c r="D857" s="141"/>
      <c r="E857" s="140"/>
    </row>
    <row r="858" spans="2:5" x14ac:dyDescent="0.25">
      <c r="B858" s="140"/>
      <c r="C858" s="141"/>
      <c r="D858" s="141"/>
      <c r="E858" s="140"/>
    </row>
    <row r="859" spans="2:5" x14ac:dyDescent="0.25">
      <c r="B859" s="140"/>
      <c r="C859" s="141"/>
      <c r="D859" s="141"/>
      <c r="E859" s="140"/>
    </row>
    <row r="860" spans="2:5" x14ac:dyDescent="0.25">
      <c r="B860" s="140"/>
      <c r="C860" s="141"/>
      <c r="D860" s="141"/>
      <c r="E860" s="140"/>
    </row>
    <row r="861" spans="2:5" x14ac:dyDescent="0.25">
      <c r="B861" s="140"/>
      <c r="C861" s="141"/>
      <c r="D861" s="141"/>
      <c r="E861" s="140"/>
    </row>
    <row r="862" spans="2:5" x14ac:dyDescent="0.25">
      <c r="B862" s="140"/>
      <c r="C862" s="141"/>
      <c r="D862" s="141"/>
      <c r="E862" s="140"/>
    </row>
    <row r="863" spans="2:5" x14ac:dyDescent="0.25">
      <c r="B863" s="140"/>
      <c r="C863" s="141"/>
      <c r="D863" s="141"/>
      <c r="E863" s="140"/>
    </row>
    <row r="864" spans="2:5" x14ac:dyDescent="0.25">
      <c r="B864" s="140"/>
      <c r="C864" s="141"/>
      <c r="D864" s="141"/>
      <c r="E864" s="140"/>
    </row>
    <row r="865" spans="2:5" x14ac:dyDescent="0.25">
      <c r="B865" s="140"/>
      <c r="C865" s="141"/>
      <c r="D865" s="141"/>
      <c r="E865" s="140"/>
    </row>
    <row r="866" spans="2:5" x14ac:dyDescent="0.25">
      <c r="B866" s="140"/>
      <c r="C866" s="141"/>
      <c r="D866" s="141"/>
      <c r="E866" s="140"/>
    </row>
    <row r="867" spans="2:5" x14ac:dyDescent="0.25">
      <c r="B867" s="140"/>
      <c r="C867" s="141"/>
      <c r="D867" s="141"/>
      <c r="E867" s="140"/>
    </row>
    <row r="868" spans="2:5" x14ac:dyDescent="0.25">
      <c r="B868" s="140"/>
      <c r="C868" s="141"/>
      <c r="D868" s="141"/>
      <c r="E868" s="140"/>
    </row>
    <row r="869" spans="2:5" x14ac:dyDescent="0.25">
      <c r="B869" s="140"/>
      <c r="C869" s="141"/>
      <c r="D869" s="141"/>
      <c r="E869" s="140"/>
    </row>
    <row r="870" spans="2:5" x14ac:dyDescent="0.25">
      <c r="B870" s="140"/>
      <c r="C870" s="141"/>
      <c r="D870" s="141"/>
      <c r="E870" s="140"/>
    </row>
    <row r="871" spans="2:5" x14ac:dyDescent="0.25">
      <c r="B871" s="140"/>
      <c r="C871" s="141"/>
      <c r="D871" s="141"/>
      <c r="E871" s="140"/>
    </row>
    <row r="872" spans="2:5" x14ac:dyDescent="0.25">
      <c r="B872" s="140"/>
      <c r="C872" s="141"/>
      <c r="D872" s="141"/>
      <c r="E872" s="140"/>
    </row>
    <row r="873" spans="2:5" x14ac:dyDescent="0.25">
      <c r="B873" s="140"/>
      <c r="C873" s="141"/>
      <c r="D873" s="141"/>
      <c r="E873" s="140"/>
    </row>
    <row r="874" spans="2:5" x14ac:dyDescent="0.25">
      <c r="B874" s="140"/>
      <c r="C874" s="141"/>
      <c r="D874" s="141"/>
      <c r="E874" s="140"/>
    </row>
    <row r="875" spans="2:5" x14ac:dyDescent="0.25">
      <c r="B875" s="140"/>
      <c r="C875" s="141"/>
      <c r="D875" s="141"/>
      <c r="E875" s="140"/>
    </row>
    <row r="876" spans="2:5" x14ac:dyDescent="0.25">
      <c r="B876" s="140"/>
      <c r="C876" s="141"/>
      <c r="D876" s="141"/>
      <c r="E876" s="140"/>
    </row>
    <row r="877" spans="2:5" x14ac:dyDescent="0.25">
      <c r="B877" s="140"/>
      <c r="C877" s="141"/>
      <c r="D877" s="141"/>
      <c r="E877" s="140"/>
    </row>
    <row r="878" spans="2:5" x14ac:dyDescent="0.25">
      <c r="B878" s="140"/>
      <c r="C878" s="141"/>
      <c r="D878" s="141"/>
      <c r="E878" s="140"/>
    </row>
    <row r="879" spans="2:5" x14ac:dyDescent="0.25">
      <c r="B879" s="140"/>
      <c r="C879" s="141"/>
      <c r="D879" s="141"/>
      <c r="E879" s="140"/>
    </row>
    <row r="880" spans="2:5" x14ac:dyDescent="0.25">
      <c r="B880" s="140"/>
      <c r="C880" s="141"/>
      <c r="D880" s="141"/>
      <c r="E880" s="140"/>
    </row>
    <row r="881" spans="2:5" x14ac:dyDescent="0.25">
      <c r="B881" s="140"/>
      <c r="C881" s="141"/>
      <c r="D881" s="141"/>
      <c r="E881" s="140"/>
    </row>
    <row r="882" spans="2:5" x14ac:dyDescent="0.25">
      <c r="B882" s="140"/>
      <c r="C882" s="141"/>
      <c r="D882" s="141"/>
      <c r="E882" s="140"/>
    </row>
    <row r="883" spans="2:5" x14ac:dyDescent="0.25">
      <c r="B883" s="140"/>
      <c r="C883" s="141"/>
      <c r="D883" s="141"/>
      <c r="E883" s="140"/>
    </row>
    <row r="884" spans="2:5" x14ac:dyDescent="0.25">
      <c r="B884" s="140"/>
      <c r="C884" s="141"/>
      <c r="D884" s="141"/>
      <c r="E884" s="140"/>
    </row>
    <row r="885" spans="2:5" x14ac:dyDescent="0.25">
      <c r="B885" s="140"/>
      <c r="C885" s="141"/>
      <c r="D885" s="141"/>
      <c r="E885" s="140"/>
    </row>
    <row r="886" spans="2:5" x14ac:dyDescent="0.25">
      <c r="B886" s="140"/>
      <c r="C886" s="141"/>
      <c r="D886" s="141"/>
      <c r="E886" s="140"/>
    </row>
    <row r="887" spans="2:5" x14ac:dyDescent="0.25">
      <c r="B887" s="140"/>
      <c r="C887" s="141"/>
      <c r="D887" s="141"/>
      <c r="E887" s="140"/>
    </row>
    <row r="888" spans="2:5" x14ac:dyDescent="0.25">
      <c r="B888" s="140"/>
      <c r="C888" s="141"/>
      <c r="D888" s="141"/>
      <c r="E888" s="140"/>
    </row>
    <row r="889" spans="2:5" x14ac:dyDescent="0.25">
      <c r="B889" s="140"/>
      <c r="C889" s="141"/>
      <c r="D889" s="141"/>
      <c r="E889" s="140"/>
    </row>
    <row r="890" spans="2:5" x14ac:dyDescent="0.25">
      <c r="B890" s="140"/>
      <c r="C890" s="141"/>
      <c r="D890" s="141"/>
      <c r="E890" s="140"/>
    </row>
    <row r="891" spans="2:5" x14ac:dyDescent="0.25">
      <c r="B891" s="140"/>
      <c r="C891" s="141"/>
      <c r="D891" s="141"/>
      <c r="E891" s="140"/>
    </row>
    <row r="892" spans="2:5" x14ac:dyDescent="0.25">
      <c r="B892" s="140"/>
      <c r="C892" s="141"/>
      <c r="D892" s="141"/>
      <c r="E892" s="140"/>
    </row>
    <row r="893" spans="2:5" x14ac:dyDescent="0.25">
      <c r="B893" s="140"/>
      <c r="C893" s="141"/>
      <c r="D893" s="141"/>
      <c r="E893" s="140"/>
    </row>
    <row r="894" spans="2:5" x14ac:dyDescent="0.25">
      <c r="B894" s="140"/>
      <c r="C894" s="141"/>
      <c r="D894" s="141"/>
      <c r="E894" s="140"/>
    </row>
    <row r="895" spans="2:5" x14ac:dyDescent="0.25">
      <c r="B895" s="140"/>
      <c r="C895" s="141"/>
      <c r="D895" s="141"/>
      <c r="E895" s="140"/>
    </row>
    <row r="896" spans="2:5" x14ac:dyDescent="0.25">
      <c r="B896" s="140"/>
      <c r="C896" s="141"/>
      <c r="D896" s="141"/>
      <c r="E896" s="140"/>
    </row>
    <row r="897" spans="2:5" x14ac:dyDescent="0.25">
      <c r="B897" s="140"/>
      <c r="C897" s="141"/>
      <c r="D897" s="141"/>
      <c r="E897" s="140"/>
    </row>
    <row r="898" spans="2:5" x14ac:dyDescent="0.25">
      <c r="B898" s="140"/>
      <c r="C898" s="141"/>
      <c r="D898" s="141"/>
      <c r="E898" s="140"/>
    </row>
    <row r="899" spans="2:5" x14ac:dyDescent="0.25">
      <c r="B899" s="140"/>
      <c r="C899" s="141"/>
      <c r="D899" s="141"/>
      <c r="E899" s="140"/>
    </row>
    <row r="900" spans="2:5" x14ac:dyDescent="0.25">
      <c r="B900" s="140"/>
      <c r="C900" s="141"/>
      <c r="D900" s="141"/>
      <c r="E900" s="140"/>
    </row>
    <row r="901" spans="2:5" x14ac:dyDescent="0.25">
      <c r="B901" s="140"/>
      <c r="C901" s="141"/>
      <c r="D901" s="141"/>
      <c r="E901" s="140"/>
    </row>
    <row r="902" spans="2:5" x14ac:dyDescent="0.25">
      <c r="B902" s="140"/>
      <c r="C902" s="141"/>
      <c r="D902" s="141"/>
      <c r="E902" s="140"/>
    </row>
    <row r="903" spans="2:5" x14ac:dyDescent="0.25">
      <c r="B903" s="140"/>
      <c r="C903" s="141"/>
      <c r="D903" s="141"/>
      <c r="E903" s="140"/>
    </row>
    <row r="904" spans="2:5" x14ac:dyDescent="0.25">
      <c r="B904" s="140"/>
      <c r="C904" s="141"/>
      <c r="D904" s="141"/>
      <c r="E904" s="140"/>
    </row>
    <row r="905" spans="2:5" x14ac:dyDescent="0.25">
      <c r="B905" s="140"/>
      <c r="C905" s="141"/>
      <c r="D905" s="141"/>
      <c r="E905" s="140"/>
    </row>
    <row r="906" spans="2:5" x14ac:dyDescent="0.25">
      <c r="B906" s="140"/>
      <c r="C906" s="141"/>
      <c r="D906" s="141"/>
      <c r="E906" s="140"/>
    </row>
    <row r="907" spans="2:5" x14ac:dyDescent="0.25">
      <c r="B907" s="140"/>
      <c r="C907" s="141"/>
      <c r="D907" s="141"/>
      <c r="E907" s="140"/>
    </row>
    <row r="908" spans="2:5" x14ac:dyDescent="0.25">
      <c r="B908" s="140"/>
      <c r="C908" s="141"/>
      <c r="D908" s="141"/>
      <c r="E908" s="140"/>
    </row>
    <row r="909" spans="2:5" x14ac:dyDescent="0.25">
      <c r="B909" s="140"/>
      <c r="C909" s="141"/>
      <c r="D909" s="141"/>
      <c r="E909" s="140"/>
    </row>
    <row r="910" spans="2:5" x14ac:dyDescent="0.25">
      <c r="B910" s="140"/>
      <c r="C910" s="141"/>
      <c r="D910" s="141"/>
      <c r="E910" s="140"/>
    </row>
    <row r="911" spans="2:5" x14ac:dyDescent="0.25">
      <c r="B911" s="140"/>
      <c r="C911" s="141"/>
      <c r="D911" s="141"/>
      <c r="E911" s="140"/>
    </row>
    <row r="912" spans="2:5" x14ac:dyDescent="0.25">
      <c r="B912" s="140"/>
      <c r="C912" s="141"/>
      <c r="D912" s="141"/>
      <c r="E912" s="140"/>
    </row>
    <row r="913" spans="2:5" x14ac:dyDescent="0.25">
      <c r="B913" s="140"/>
      <c r="C913" s="141"/>
      <c r="D913" s="141"/>
      <c r="E913" s="140"/>
    </row>
    <row r="914" spans="2:5" x14ac:dyDescent="0.25">
      <c r="B914" s="140"/>
      <c r="C914" s="141"/>
      <c r="D914" s="141"/>
      <c r="E914" s="140"/>
    </row>
    <row r="915" spans="2:5" x14ac:dyDescent="0.25">
      <c r="B915" s="140"/>
      <c r="C915" s="141"/>
      <c r="D915" s="141"/>
      <c r="E915" s="140"/>
    </row>
    <row r="916" spans="2:5" x14ac:dyDescent="0.25">
      <c r="B916" s="140"/>
      <c r="C916" s="141"/>
      <c r="D916" s="141"/>
      <c r="E916" s="140"/>
    </row>
    <row r="917" spans="2:5" x14ac:dyDescent="0.25">
      <c r="B917" s="140"/>
      <c r="C917" s="141"/>
      <c r="D917" s="141"/>
      <c r="E917" s="140"/>
    </row>
    <row r="918" spans="2:5" x14ac:dyDescent="0.25">
      <c r="B918" s="140"/>
      <c r="C918" s="141"/>
      <c r="D918" s="141"/>
      <c r="E918" s="140"/>
    </row>
    <row r="919" spans="2:5" x14ac:dyDescent="0.25">
      <c r="B919" s="140"/>
      <c r="C919" s="141"/>
      <c r="D919" s="141"/>
      <c r="E919" s="140"/>
    </row>
    <row r="920" spans="2:5" x14ac:dyDescent="0.25">
      <c r="B920" s="140"/>
      <c r="C920" s="141"/>
      <c r="D920" s="141"/>
      <c r="E920" s="140"/>
    </row>
    <row r="921" spans="2:5" x14ac:dyDescent="0.25">
      <c r="B921" s="140"/>
      <c r="C921" s="141"/>
      <c r="D921" s="141"/>
      <c r="E921" s="140"/>
    </row>
    <row r="922" spans="2:5" x14ac:dyDescent="0.25">
      <c r="B922" s="140"/>
      <c r="C922" s="141"/>
      <c r="D922" s="141"/>
      <c r="E922" s="140"/>
    </row>
    <row r="923" spans="2:5" x14ac:dyDescent="0.25">
      <c r="B923" s="140"/>
      <c r="C923" s="141"/>
      <c r="D923" s="141"/>
      <c r="E923" s="140"/>
    </row>
    <row r="924" spans="2:5" x14ac:dyDescent="0.25">
      <c r="B924" s="140"/>
      <c r="C924" s="141"/>
      <c r="D924" s="141"/>
      <c r="E924" s="140"/>
    </row>
    <row r="925" spans="2:5" x14ac:dyDescent="0.25">
      <c r="B925" s="140"/>
      <c r="C925" s="141"/>
      <c r="D925" s="141"/>
      <c r="E925" s="140"/>
    </row>
    <row r="926" spans="2:5" x14ac:dyDescent="0.25">
      <c r="B926" s="140"/>
      <c r="C926" s="141"/>
      <c r="D926" s="141"/>
      <c r="E926" s="140"/>
    </row>
    <row r="927" spans="2:5" x14ac:dyDescent="0.25">
      <c r="B927" s="140"/>
      <c r="C927" s="141"/>
      <c r="D927" s="141"/>
      <c r="E927" s="140"/>
    </row>
    <row r="928" spans="2:5" x14ac:dyDescent="0.25">
      <c r="B928" s="140"/>
      <c r="C928" s="141"/>
      <c r="D928" s="141"/>
      <c r="E928" s="140"/>
    </row>
    <row r="929" spans="2:5" x14ac:dyDescent="0.25">
      <c r="B929" s="140"/>
      <c r="C929" s="141"/>
      <c r="D929" s="141"/>
      <c r="E929" s="140"/>
    </row>
    <row r="930" spans="2:5" x14ac:dyDescent="0.25">
      <c r="B930" s="140"/>
      <c r="C930" s="141"/>
      <c r="D930" s="141"/>
      <c r="E930" s="140"/>
    </row>
    <row r="931" spans="2:5" x14ac:dyDescent="0.25">
      <c r="B931" s="140"/>
      <c r="C931" s="141"/>
      <c r="D931" s="141"/>
      <c r="E931" s="140"/>
    </row>
    <row r="932" spans="2:5" x14ac:dyDescent="0.25">
      <c r="B932" s="140"/>
      <c r="C932" s="141"/>
      <c r="D932" s="141"/>
      <c r="E932" s="140"/>
    </row>
    <row r="933" spans="2:5" x14ac:dyDescent="0.25">
      <c r="B933" s="140"/>
      <c r="C933" s="141"/>
      <c r="D933" s="141"/>
      <c r="E933" s="140"/>
    </row>
    <row r="934" spans="2:5" x14ac:dyDescent="0.25">
      <c r="B934" s="140"/>
      <c r="C934" s="141"/>
      <c r="D934" s="141"/>
      <c r="E934" s="140"/>
    </row>
    <row r="935" spans="2:5" x14ac:dyDescent="0.25">
      <c r="B935" s="140"/>
      <c r="C935" s="141"/>
      <c r="D935" s="141"/>
      <c r="E935" s="140"/>
    </row>
    <row r="936" spans="2:5" x14ac:dyDescent="0.25">
      <c r="B936" s="140"/>
      <c r="C936" s="141"/>
      <c r="D936" s="141"/>
      <c r="E936" s="140"/>
    </row>
    <row r="937" spans="2:5" x14ac:dyDescent="0.25">
      <c r="B937" s="140"/>
      <c r="C937" s="141"/>
      <c r="D937" s="141"/>
      <c r="E937" s="140"/>
    </row>
    <row r="938" spans="2:5" x14ac:dyDescent="0.25">
      <c r="B938" s="140"/>
      <c r="C938" s="141"/>
      <c r="D938" s="141"/>
      <c r="E938" s="140"/>
    </row>
    <row r="939" spans="2:5" x14ac:dyDescent="0.25">
      <c r="B939" s="140"/>
      <c r="C939" s="141"/>
      <c r="D939" s="141"/>
      <c r="E939" s="140"/>
    </row>
    <row r="940" spans="2:5" x14ac:dyDescent="0.25">
      <c r="B940" s="140"/>
      <c r="C940" s="141"/>
      <c r="D940" s="141"/>
      <c r="E940" s="140"/>
    </row>
    <row r="941" spans="2:5" x14ac:dyDescent="0.25">
      <c r="B941" s="140"/>
      <c r="C941" s="141"/>
      <c r="D941" s="141"/>
      <c r="E941" s="140"/>
    </row>
    <row r="942" spans="2:5" x14ac:dyDescent="0.25">
      <c r="B942" s="140"/>
      <c r="C942" s="141"/>
      <c r="D942" s="141"/>
      <c r="E942" s="140"/>
    </row>
    <row r="943" spans="2:5" x14ac:dyDescent="0.25">
      <c r="B943" s="140"/>
      <c r="C943" s="141"/>
      <c r="D943" s="141"/>
      <c r="E943" s="140"/>
    </row>
    <row r="944" spans="2:5" x14ac:dyDescent="0.25">
      <c r="B944" s="140"/>
      <c r="C944" s="141"/>
      <c r="D944" s="141"/>
      <c r="E944" s="140"/>
    </row>
    <row r="945" spans="2:5" x14ac:dyDescent="0.25">
      <c r="B945" s="140"/>
      <c r="C945" s="141"/>
      <c r="D945" s="141"/>
      <c r="E945" s="140"/>
    </row>
    <row r="946" spans="2:5" x14ac:dyDescent="0.25">
      <c r="B946" s="140"/>
      <c r="C946" s="141"/>
      <c r="D946" s="141"/>
      <c r="E946" s="140"/>
    </row>
    <row r="947" spans="2:5" x14ac:dyDescent="0.25">
      <c r="B947" s="140"/>
      <c r="C947" s="141"/>
      <c r="D947" s="141"/>
      <c r="E947" s="140"/>
    </row>
    <row r="948" spans="2:5" x14ac:dyDescent="0.25">
      <c r="B948" s="140"/>
      <c r="C948" s="141"/>
      <c r="D948" s="141"/>
      <c r="E948" s="140"/>
    </row>
    <row r="949" spans="2:5" x14ac:dyDescent="0.25">
      <c r="B949" s="140"/>
      <c r="C949" s="141"/>
      <c r="D949" s="141"/>
      <c r="E949" s="140"/>
    </row>
    <row r="950" spans="2:5" x14ac:dyDescent="0.25">
      <c r="B950" s="140"/>
      <c r="C950" s="141"/>
      <c r="D950" s="141"/>
      <c r="E950" s="140"/>
    </row>
    <row r="951" spans="2:5" x14ac:dyDescent="0.25">
      <c r="B951" s="140"/>
      <c r="C951" s="141"/>
      <c r="D951" s="141"/>
      <c r="E951" s="140"/>
    </row>
    <row r="952" spans="2:5" x14ac:dyDescent="0.25">
      <c r="B952" s="140"/>
      <c r="C952" s="141"/>
      <c r="D952" s="141"/>
      <c r="E952" s="140"/>
    </row>
    <row r="953" spans="2:5" x14ac:dyDescent="0.25">
      <c r="B953" s="140"/>
      <c r="C953" s="141"/>
      <c r="D953" s="141"/>
      <c r="E953" s="140"/>
    </row>
    <row r="954" spans="2:5" x14ac:dyDescent="0.25">
      <c r="B954" s="140"/>
      <c r="C954" s="141"/>
      <c r="D954" s="141"/>
      <c r="E954" s="140"/>
    </row>
    <row r="955" spans="2:5" x14ac:dyDescent="0.25">
      <c r="B955" s="140"/>
      <c r="C955" s="141"/>
      <c r="D955" s="141"/>
      <c r="E955" s="140"/>
    </row>
    <row r="956" spans="2:5" x14ac:dyDescent="0.25">
      <c r="B956" s="140"/>
      <c r="C956" s="141"/>
      <c r="D956" s="141"/>
      <c r="E956" s="140"/>
    </row>
    <row r="957" spans="2:5" x14ac:dyDescent="0.25">
      <c r="B957" s="140"/>
      <c r="C957" s="141"/>
      <c r="D957" s="141"/>
      <c r="E957" s="140"/>
    </row>
    <row r="958" spans="2:5" x14ac:dyDescent="0.25">
      <c r="B958" s="140"/>
      <c r="C958" s="141"/>
      <c r="D958" s="141"/>
      <c r="E958" s="140"/>
    </row>
    <row r="959" spans="2:5" x14ac:dyDescent="0.25">
      <c r="B959" s="140"/>
      <c r="C959" s="141"/>
      <c r="D959" s="141"/>
      <c r="E959" s="140"/>
    </row>
    <row r="960" spans="2:5" x14ac:dyDescent="0.25">
      <c r="B960" s="140"/>
      <c r="C960" s="141"/>
      <c r="D960" s="141"/>
      <c r="E960" s="140"/>
    </row>
    <row r="961" spans="2:5" x14ac:dyDescent="0.25">
      <c r="B961" s="140"/>
      <c r="C961" s="141"/>
      <c r="D961" s="141"/>
      <c r="E961" s="140"/>
    </row>
    <row r="962" spans="2:5" x14ac:dyDescent="0.25">
      <c r="B962" s="140"/>
      <c r="C962" s="141"/>
      <c r="D962" s="141"/>
      <c r="E962" s="140"/>
    </row>
    <row r="963" spans="2:5" x14ac:dyDescent="0.25">
      <c r="B963" s="140"/>
      <c r="C963" s="141"/>
      <c r="D963" s="141"/>
      <c r="E963" s="140"/>
    </row>
    <row r="964" spans="2:5" x14ac:dyDescent="0.25">
      <c r="B964" s="140"/>
      <c r="C964" s="141"/>
      <c r="D964" s="141"/>
      <c r="E964" s="140"/>
    </row>
    <row r="965" spans="2:5" x14ac:dyDescent="0.25">
      <c r="B965" s="140"/>
      <c r="C965" s="141"/>
      <c r="D965" s="141"/>
      <c r="E965" s="140"/>
    </row>
    <row r="966" spans="2:5" x14ac:dyDescent="0.25">
      <c r="B966" s="140"/>
      <c r="C966" s="141"/>
      <c r="D966" s="141"/>
      <c r="E966" s="140"/>
    </row>
    <row r="967" spans="2:5" x14ac:dyDescent="0.25">
      <c r="B967" s="140"/>
      <c r="C967" s="141"/>
      <c r="D967" s="141"/>
      <c r="E967" s="140"/>
    </row>
    <row r="968" spans="2:5" x14ac:dyDescent="0.25">
      <c r="B968" s="140"/>
      <c r="C968" s="141"/>
      <c r="D968" s="141"/>
      <c r="E968" s="140"/>
    </row>
    <row r="969" spans="2:5" x14ac:dyDescent="0.25">
      <c r="B969" s="140"/>
      <c r="C969" s="141"/>
      <c r="D969" s="141"/>
      <c r="E969" s="140"/>
    </row>
    <row r="970" spans="2:5" x14ac:dyDescent="0.25">
      <c r="B970" s="140"/>
      <c r="C970" s="141"/>
      <c r="D970" s="141"/>
      <c r="E970" s="140"/>
    </row>
    <row r="971" spans="2:5" x14ac:dyDescent="0.25">
      <c r="B971" s="140"/>
      <c r="C971" s="141"/>
      <c r="D971" s="141"/>
      <c r="E971" s="140"/>
    </row>
    <row r="972" spans="2:5" x14ac:dyDescent="0.25">
      <c r="B972" s="140"/>
      <c r="C972" s="141"/>
      <c r="D972" s="141"/>
      <c r="E972" s="140"/>
    </row>
    <row r="973" spans="2:5" x14ac:dyDescent="0.25">
      <c r="B973" s="140"/>
      <c r="C973" s="141"/>
      <c r="D973" s="141"/>
      <c r="E973" s="140"/>
    </row>
    <row r="974" spans="2:5" x14ac:dyDescent="0.25">
      <c r="B974" s="140"/>
      <c r="C974" s="141"/>
      <c r="D974" s="141"/>
      <c r="E974" s="140"/>
    </row>
    <row r="975" spans="2:5" x14ac:dyDescent="0.25">
      <c r="B975" s="140"/>
      <c r="C975" s="141"/>
      <c r="D975" s="141"/>
      <c r="E975" s="140"/>
    </row>
    <row r="976" spans="2:5" x14ac:dyDescent="0.25">
      <c r="B976" s="140"/>
      <c r="C976" s="141"/>
      <c r="D976" s="141"/>
      <c r="E976" s="140"/>
    </row>
    <row r="977" spans="2:5" x14ac:dyDescent="0.25">
      <c r="B977" s="140"/>
      <c r="C977" s="141"/>
      <c r="D977" s="141"/>
      <c r="E977" s="140"/>
    </row>
    <row r="978" spans="2:5" x14ac:dyDescent="0.25">
      <c r="B978" s="140"/>
      <c r="C978" s="141"/>
      <c r="D978" s="141"/>
      <c r="E978" s="140"/>
    </row>
    <row r="979" spans="2:5" x14ac:dyDescent="0.25">
      <c r="B979" s="140"/>
      <c r="C979" s="141"/>
      <c r="D979" s="141"/>
      <c r="E979" s="140"/>
    </row>
    <row r="980" spans="2:5" x14ac:dyDescent="0.25">
      <c r="B980" s="140"/>
      <c r="C980" s="141"/>
      <c r="D980" s="141"/>
      <c r="E980" s="140"/>
    </row>
    <row r="981" spans="2:5" x14ac:dyDescent="0.25">
      <c r="B981" s="140"/>
      <c r="C981" s="141"/>
      <c r="D981" s="141"/>
      <c r="E981" s="140"/>
    </row>
    <row r="982" spans="2:5" x14ac:dyDescent="0.25">
      <c r="B982" s="140"/>
      <c r="C982" s="141"/>
      <c r="D982" s="141"/>
      <c r="E982" s="140"/>
    </row>
    <row r="983" spans="2:5" x14ac:dyDescent="0.25">
      <c r="B983" s="140"/>
      <c r="C983" s="141"/>
      <c r="D983" s="141"/>
      <c r="E983" s="140"/>
    </row>
    <row r="984" spans="2:5" x14ac:dyDescent="0.25">
      <c r="B984" s="140"/>
      <c r="C984" s="141"/>
      <c r="D984" s="141"/>
      <c r="E984" s="140"/>
    </row>
    <row r="985" spans="2:5" x14ac:dyDescent="0.25">
      <c r="B985" s="140"/>
      <c r="C985" s="141"/>
      <c r="D985" s="141"/>
      <c r="E985" s="140"/>
    </row>
    <row r="986" spans="2:5" x14ac:dyDescent="0.25">
      <c r="B986" s="140"/>
      <c r="C986" s="141"/>
      <c r="D986" s="141"/>
      <c r="E986" s="140"/>
    </row>
    <row r="987" spans="2:5" x14ac:dyDescent="0.25">
      <c r="B987" s="140"/>
      <c r="C987" s="141"/>
      <c r="D987" s="141"/>
      <c r="E987" s="140"/>
    </row>
    <row r="988" spans="2:5" x14ac:dyDescent="0.25">
      <c r="B988" s="140"/>
      <c r="C988" s="141"/>
      <c r="D988" s="141"/>
      <c r="E988" s="140"/>
    </row>
    <row r="989" spans="2:5" x14ac:dyDescent="0.25">
      <c r="B989" s="140"/>
      <c r="C989" s="141"/>
      <c r="D989" s="141"/>
      <c r="E989" s="140"/>
    </row>
    <row r="990" spans="2:5" x14ac:dyDescent="0.25">
      <c r="B990" s="140"/>
      <c r="C990" s="141"/>
      <c r="D990" s="141"/>
      <c r="E990" s="140"/>
    </row>
    <row r="991" spans="2:5" x14ac:dyDescent="0.25">
      <c r="B991" s="140"/>
      <c r="C991" s="141"/>
      <c r="D991" s="141"/>
      <c r="E991" s="140"/>
    </row>
    <row r="992" spans="2:5" x14ac:dyDescent="0.25">
      <c r="B992" s="140"/>
      <c r="C992" s="141"/>
      <c r="D992" s="141"/>
      <c r="E992" s="140"/>
    </row>
    <row r="993" spans="2:5" x14ac:dyDescent="0.25">
      <c r="B993" s="140"/>
      <c r="C993" s="141"/>
      <c r="D993" s="141"/>
      <c r="E993" s="140"/>
    </row>
    <row r="994" spans="2:5" x14ac:dyDescent="0.25">
      <c r="B994" s="140"/>
      <c r="C994" s="141"/>
      <c r="D994" s="141"/>
      <c r="E994" s="140"/>
    </row>
    <row r="995" spans="2:5" x14ac:dyDescent="0.25">
      <c r="B995" s="140"/>
      <c r="C995" s="141"/>
      <c r="D995" s="141"/>
      <c r="E995" s="140"/>
    </row>
    <row r="996" spans="2:5" x14ac:dyDescent="0.25">
      <c r="B996" s="140"/>
      <c r="C996" s="141"/>
      <c r="D996" s="141"/>
      <c r="E996" s="140"/>
    </row>
    <row r="997" spans="2:5" x14ac:dyDescent="0.25">
      <c r="B997" s="140"/>
      <c r="C997" s="141"/>
      <c r="D997" s="141"/>
      <c r="E997" s="140"/>
    </row>
    <row r="998" spans="2:5" x14ac:dyDescent="0.25">
      <c r="B998" s="140"/>
      <c r="C998" s="141"/>
      <c r="D998" s="141"/>
      <c r="E998" s="140"/>
    </row>
    <row r="999" spans="2:5" x14ac:dyDescent="0.25">
      <c r="B999" s="140"/>
      <c r="C999" s="141"/>
      <c r="D999" s="141"/>
      <c r="E999" s="140"/>
    </row>
    <row r="1000" spans="2:5" x14ac:dyDescent="0.25">
      <c r="B1000" s="140"/>
      <c r="C1000" s="141"/>
      <c r="D1000" s="141"/>
      <c r="E1000" s="140"/>
    </row>
    <row r="1001" spans="2:5" x14ac:dyDescent="0.25">
      <c r="B1001" s="140"/>
      <c r="C1001" s="141"/>
      <c r="D1001" s="141"/>
      <c r="E1001" s="140"/>
    </row>
    <row r="1002" spans="2:5" x14ac:dyDescent="0.25">
      <c r="B1002" s="140"/>
      <c r="C1002" s="141"/>
      <c r="D1002" s="141"/>
      <c r="E1002" s="140"/>
    </row>
    <row r="1003" spans="2:5" x14ac:dyDescent="0.25">
      <c r="B1003" s="140"/>
      <c r="C1003" s="141"/>
      <c r="D1003" s="141"/>
      <c r="E1003" s="140"/>
    </row>
    <row r="1004" spans="2:5" x14ac:dyDescent="0.25">
      <c r="B1004" s="140"/>
      <c r="C1004" s="141"/>
      <c r="D1004" s="141"/>
      <c r="E1004" s="140"/>
    </row>
    <row r="1005" spans="2:5" x14ac:dyDescent="0.25">
      <c r="B1005" s="140"/>
      <c r="C1005" s="141"/>
      <c r="D1005" s="141"/>
      <c r="E1005" s="140"/>
    </row>
    <row r="1006" spans="2:5" x14ac:dyDescent="0.25">
      <c r="B1006" s="140"/>
      <c r="C1006" s="141"/>
      <c r="D1006" s="141"/>
      <c r="E1006" s="140"/>
    </row>
    <row r="1007" spans="2:5" x14ac:dyDescent="0.25">
      <c r="B1007" s="140"/>
      <c r="C1007" s="141"/>
      <c r="D1007" s="141"/>
      <c r="E1007" s="140"/>
    </row>
    <row r="1008" spans="2:5" x14ac:dyDescent="0.25">
      <c r="B1008" s="140"/>
      <c r="C1008" s="141"/>
      <c r="D1008" s="141"/>
      <c r="E1008" s="140"/>
    </row>
    <row r="1009" spans="2:5" x14ac:dyDescent="0.25">
      <c r="B1009" s="140"/>
      <c r="C1009" s="141"/>
      <c r="D1009" s="141"/>
      <c r="E1009" s="140"/>
    </row>
    <row r="1010" spans="2:5" x14ac:dyDescent="0.25">
      <c r="B1010" s="140"/>
      <c r="C1010" s="141"/>
      <c r="D1010" s="141"/>
      <c r="E1010" s="140"/>
    </row>
    <row r="1011" spans="2:5" x14ac:dyDescent="0.25">
      <c r="B1011" s="140"/>
      <c r="C1011" s="141"/>
      <c r="D1011" s="141"/>
      <c r="E1011" s="140"/>
    </row>
    <row r="1012" spans="2:5" x14ac:dyDescent="0.25">
      <c r="B1012" s="140"/>
      <c r="C1012" s="141"/>
      <c r="D1012" s="141"/>
      <c r="E1012" s="140"/>
    </row>
    <row r="1013" spans="2:5" x14ac:dyDescent="0.25">
      <c r="B1013" s="140"/>
      <c r="C1013" s="141"/>
      <c r="D1013" s="141"/>
      <c r="E1013" s="140"/>
    </row>
    <row r="1014" spans="2:5" x14ac:dyDescent="0.25">
      <c r="B1014" s="140"/>
      <c r="C1014" s="141"/>
      <c r="D1014" s="141"/>
      <c r="E1014" s="140"/>
    </row>
    <row r="1015" spans="2:5" x14ac:dyDescent="0.25">
      <c r="B1015" s="140"/>
      <c r="C1015" s="141"/>
      <c r="D1015" s="141"/>
      <c r="E1015" s="140"/>
    </row>
    <row r="1016" spans="2:5" x14ac:dyDescent="0.25">
      <c r="B1016" s="140"/>
      <c r="C1016" s="141"/>
      <c r="D1016" s="141"/>
      <c r="E1016" s="140"/>
    </row>
    <row r="1017" spans="2:5" x14ac:dyDescent="0.25">
      <c r="B1017" s="140"/>
      <c r="C1017" s="141"/>
      <c r="D1017" s="141"/>
      <c r="E1017" s="140"/>
    </row>
    <row r="1018" spans="2:5" x14ac:dyDescent="0.25">
      <c r="B1018" s="140"/>
      <c r="C1018" s="141"/>
      <c r="D1018" s="141"/>
      <c r="E1018" s="140"/>
    </row>
    <row r="1019" spans="2:5" x14ac:dyDescent="0.25">
      <c r="B1019" s="140"/>
      <c r="C1019" s="141"/>
      <c r="D1019" s="141"/>
      <c r="E1019" s="140"/>
    </row>
    <row r="1020" spans="2:5" x14ac:dyDescent="0.25">
      <c r="B1020" s="140"/>
      <c r="C1020" s="141"/>
      <c r="D1020" s="141"/>
      <c r="E1020" s="140"/>
    </row>
    <row r="1021" spans="2:5" x14ac:dyDescent="0.25">
      <c r="B1021" s="140"/>
      <c r="C1021" s="141"/>
      <c r="D1021" s="141"/>
      <c r="E1021" s="140"/>
    </row>
    <row r="1022" spans="2:5" x14ac:dyDescent="0.25">
      <c r="B1022" s="140"/>
      <c r="C1022" s="141"/>
      <c r="D1022" s="141"/>
      <c r="E1022" s="140"/>
    </row>
    <row r="1023" spans="2:5" x14ac:dyDescent="0.25">
      <c r="B1023" s="140"/>
      <c r="C1023" s="141"/>
      <c r="D1023" s="141"/>
      <c r="E1023" s="140"/>
    </row>
    <row r="1024" spans="2:5" x14ac:dyDescent="0.25">
      <c r="B1024" s="140"/>
      <c r="C1024" s="141"/>
      <c r="D1024" s="141"/>
      <c r="E1024" s="140"/>
    </row>
    <row r="1025" spans="2:5" x14ac:dyDescent="0.25">
      <c r="B1025" s="140"/>
      <c r="C1025" s="141"/>
      <c r="D1025" s="141"/>
      <c r="E1025" s="140"/>
    </row>
    <row r="1026" spans="2:5" x14ac:dyDescent="0.25">
      <c r="B1026" s="140"/>
      <c r="C1026" s="141"/>
      <c r="D1026" s="141"/>
      <c r="E1026" s="140"/>
    </row>
    <row r="1027" spans="2:5" x14ac:dyDescent="0.25">
      <c r="B1027" s="140"/>
      <c r="C1027" s="141"/>
      <c r="D1027" s="141"/>
      <c r="E1027" s="140"/>
    </row>
    <row r="1028" spans="2:5" x14ac:dyDescent="0.25">
      <c r="B1028" s="140"/>
      <c r="C1028" s="141"/>
      <c r="D1028" s="141"/>
      <c r="E1028" s="140"/>
    </row>
    <row r="1029" spans="2:5" x14ac:dyDescent="0.25">
      <c r="B1029" s="140"/>
      <c r="C1029" s="141"/>
      <c r="D1029" s="141"/>
      <c r="E1029" s="140"/>
    </row>
    <row r="1030" spans="2:5" x14ac:dyDescent="0.25">
      <c r="B1030" s="140"/>
      <c r="C1030" s="141"/>
      <c r="D1030" s="141"/>
      <c r="E1030" s="140"/>
    </row>
    <row r="1031" spans="2:5" x14ac:dyDescent="0.25">
      <c r="B1031" s="140"/>
      <c r="C1031" s="141"/>
      <c r="D1031" s="141"/>
      <c r="E1031" s="140"/>
    </row>
    <row r="1032" spans="2:5" x14ac:dyDescent="0.25">
      <c r="B1032" s="140"/>
      <c r="C1032" s="141"/>
      <c r="D1032" s="141"/>
      <c r="E1032" s="140"/>
    </row>
    <row r="1033" spans="2:5" x14ac:dyDescent="0.25">
      <c r="B1033" s="140"/>
      <c r="C1033" s="141"/>
      <c r="D1033" s="141"/>
      <c r="E1033" s="140"/>
    </row>
    <row r="1034" spans="2:5" x14ac:dyDescent="0.25">
      <c r="B1034" s="140"/>
      <c r="C1034" s="141"/>
      <c r="D1034" s="141"/>
      <c r="E1034" s="140"/>
    </row>
    <row r="1035" spans="2:5" x14ac:dyDescent="0.25">
      <c r="B1035" s="140"/>
      <c r="C1035" s="141"/>
      <c r="D1035" s="141"/>
      <c r="E1035" s="140"/>
    </row>
    <row r="1036" spans="2:5" x14ac:dyDescent="0.25">
      <c r="B1036" s="140"/>
      <c r="C1036" s="141"/>
      <c r="D1036" s="141"/>
      <c r="E1036" s="140"/>
    </row>
    <row r="1037" spans="2:5" x14ac:dyDescent="0.25">
      <c r="B1037" s="140"/>
      <c r="C1037" s="141"/>
      <c r="D1037" s="141"/>
      <c r="E1037" s="140"/>
    </row>
    <row r="1038" spans="2:5" x14ac:dyDescent="0.25">
      <c r="B1038" s="140"/>
      <c r="C1038" s="141"/>
      <c r="D1038" s="141"/>
      <c r="E1038" s="140"/>
    </row>
    <row r="1039" spans="2:5" x14ac:dyDescent="0.25">
      <c r="B1039" s="140"/>
      <c r="C1039" s="141"/>
      <c r="D1039" s="141"/>
      <c r="E1039" s="140"/>
    </row>
    <row r="1040" spans="2:5" x14ac:dyDescent="0.25">
      <c r="B1040" s="140"/>
      <c r="C1040" s="141"/>
      <c r="D1040" s="141"/>
      <c r="E1040" s="140"/>
    </row>
    <row r="1041" spans="2:5" x14ac:dyDescent="0.25">
      <c r="B1041" s="140"/>
      <c r="C1041" s="141"/>
      <c r="D1041" s="141"/>
      <c r="E1041" s="140"/>
    </row>
    <row r="1042" spans="2:5" x14ac:dyDescent="0.25">
      <c r="B1042" s="140"/>
      <c r="C1042" s="141"/>
      <c r="D1042" s="141"/>
      <c r="E1042" s="140"/>
    </row>
    <row r="1043" spans="2:5" x14ac:dyDescent="0.25">
      <c r="B1043" s="140"/>
      <c r="C1043" s="141"/>
      <c r="D1043" s="141"/>
      <c r="E1043" s="140"/>
    </row>
    <row r="1044" spans="2:5" x14ac:dyDescent="0.25">
      <c r="B1044" s="140"/>
      <c r="C1044" s="141"/>
      <c r="D1044" s="141"/>
      <c r="E1044" s="140"/>
    </row>
    <row r="1045" spans="2:5" x14ac:dyDescent="0.25">
      <c r="B1045" s="140"/>
      <c r="C1045" s="141"/>
      <c r="D1045" s="141"/>
      <c r="E1045" s="140"/>
    </row>
    <row r="1046" spans="2:5" x14ac:dyDescent="0.25">
      <c r="B1046" s="140"/>
      <c r="C1046" s="141"/>
      <c r="D1046" s="141"/>
      <c r="E1046" s="140"/>
    </row>
    <row r="1047" spans="2:5" x14ac:dyDescent="0.25">
      <c r="B1047" s="140"/>
      <c r="C1047" s="141"/>
      <c r="D1047" s="141"/>
      <c r="E1047" s="140"/>
    </row>
    <row r="1048" spans="2:5" x14ac:dyDescent="0.25">
      <c r="B1048" s="140"/>
      <c r="C1048" s="141"/>
      <c r="D1048" s="141"/>
      <c r="E1048" s="140"/>
    </row>
  </sheetData>
  <conditionalFormatting sqref="E19:E21">
    <cfRule type="expression" dxfId="45" priority="11">
      <formula>#REF!=#REF!</formula>
    </cfRule>
  </conditionalFormatting>
  <conditionalFormatting sqref="E28:E30">
    <cfRule type="expression" dxfId="40" priority="1">
      <formula>#REF!=#REF!</formula>
    </cfRule>
  </conditionalFormatting>
  <conditionalFormatting sqref="E45:E51">
    <cfRule type="expression" dxfId="34" priority="703">
      <formula>E$44=#REF!</formula>
    </cfRule>
  </conditionalFormatting>
  <dataValidations disablePrompts="1" count="3">
    <dataValidation type="whole" allowBlank="1" showInputMessage="1" showErrorMessage="1" errorTitle="Peak-growth year" error="Enter a whole number of years between 1 and the project lifespan (E15)." sqref="E117 E127" xr:uid="{00000000-0002-0000-0000-000001000000}">
      <formula1>1</formula1>
      <formula2>$E$15</formula2>
    </dataValidation>
    <dataValidation type="decimal" allowBlank="1" showInputMessage="1" showErrorMessage="1" errorTitle="Uncertainty buffer" error="Enter a percentage between 0% and 100%." sqref="E20 E29" xr:uid="{00000000-0002-0000-0000-000002000000}">
      <formula1>0</formula1>
      <formula2>1</formula2>
    </dataValidation>
    <dataValidation type="decimal" allowBlank="1" showInputMessage="1" showErrorMessage="1" errorTitle="Discount rate" error="Enter a real discount rate between 0% and 20%." sqref="E14" xr:uid="{00000000-0002-0000-0000-000003000000}">
      <formula1>0</formula1>
      <formula2>0.2</formula2>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638" id="{76ABBF06-A04C-4FD7-B124-34E3E78EBAE1}">
            <xm:f>E$17=Database!$B$66</xm:f>
            <x14:dxf>
              <font>
                <color auto="1"/>
              </font>
              <fill>
                <patternFill patternType="none">
                  <bgColor auto="1"/>
                </patternFill>
              </fill>
            </x14:dxf>
          </x14:cfRule>
          <x14:cfRule type="expression" priority="639" id="{550306A1-860A-4EDA-94F8-67A02A4BE71F}">
            <xm:f>E$17=Database!$B$65</xm:f>
            <x14:dxf>
              <font>
                <color theme="1"/>
              </font>
              <fill>
                <patternFill patternType="none">
                  <bgColor auto="1"/>
                </patternFill>
              </fill>
            </x14:dxf>
          </x14:cfRule>
          <xm:sqref>E23</xm:sqref>
        </x14:conditionalFormatting>
        <x14:conditionalFormatting xmlns:xm="http://schemas.microsoft.com/office/excel/2006/main">
          <x14:cfRule type="expression" priority="640" id="{60899F68-E657-4391-BF28-F34D90BF3797}">
            <xm:f>E$17=Database!$B$85</xm:f>
            <x14:dxf>
              <font>
                <color theme="1"/>
              </font>
              <fill>
                <patternFill patternType="none">
                  <bgColor auto="1"/>
                </patternFill>
              </fill>
            </x14:dxf>
          </x14:cfRule>
          <x14:cfRule type="expression" priority="641" id="{B6EAECD4-625A-46EC-9B5E-4A9D71CDCF38}">
            <xm:f>E$17=Database!$B$84</xm:f>
            <x14:dxf>
              <font>
                <color theme="1"/>
              </font>
              <fill>
                <patternFill patternType="none">
                  <bgColor auto="1"/>
                </patternFill>
              </fill>
            </x14:dxf>
          </x14:cfRule>
          <xm:sqref>E24</xm:sqref>
        </x14:conditionalFormatting>
        <x14:conditionalFormatting xmlns:xm="http://schemas.microsoft.com/office/excel/2006/main">
          <x14:cfRule type="expression" priority="642" id="{AA5808FC-57A4-4172-9142-68A78BB0509C}">
            <xm:f>E$26=Database!$B$66</xm:f>
            <x14:dxf>
              <font>
                <color theme="1"/>
              </font>
              <fill>
                <patternFill patternType="none">
                  <bgColor auto="1"/>
                </patternFill>
              </fill>
            </x14:dxf>
          </x14:cfRule>
          <x14:cfRule type="expression" priority="643" id="{5DB0DA28-2A85-477F-A6CB-B9B2F10CEC16}">
            <xm:f>E$26=Database!$B$65</xm:f>
            <x14:dxf>
              <font>
                <color theme="1"/>
              </font>
              <fill>
                <patternFill patternType="none">
                  <bgColor auto="1"/>
                </patternFill>
              </fill>
            </x14:dxf>
          </x14:cfRule>
          <xm:sqref>E32</xm:sqref>
        </x14:conditionalFormatting>
        <x14:conditionalFormatting xmlns:xm="http://schemas.microsoft.com/office/excel/2006/main">
          <x14:cfRule type="expression" priority="644" id="{08C3C670-414E-40BF-A5DB-72E19FACEDA1}">
            <xm:f>E26=Database!$B$85</xm:f>
            <x14:dxf>
              <font>
                <color theme="1"/>
              </font>
              <fill>
                <patternFill patternType="none">
                  <bgColor auto="1"/>
                </patternFill>
              </fill>
            </x14:dxf>
          </x14:cfRule>
          <x14:cfRule type="expression" priority="645" id="{25608FBC-AD2D-4293-BEC1-97D39A6C187E}">
            <xm:f>E26=Database!$B$84</xm:f>
            <x14:dxf>
              <font>
                <color theme="1"/>
              </font>
              <fill>
                <patternFill patternType="none">
                  <bgColor auto="1"/>
                </patternFill>
              </fill>
            </x14:dxf>
          </x14:cfRule>
          <xm:sqref>E33</xm:sqref>
        </x14:conditionalFormatting>
        <x14:conditionalFormatting xmlns:xm="http://schemas.microsoft.com/office/excel/2006/main">
          <x14:cfRule type="expression" priority="702" id="{73C1F855-C04E-4B34-9B4D-2C2CDF30982E}">
            <xm:f>E$44=Database!$D$572</xm:f>
            <x14:dxf>
              <font>
                <color theme="1" tint="0.34998626667073579"/>
              </font>
              <fill>
                <patternFill>
                  <bgColor theme="1" tint="0.34998626667073579"/>
                </patternFill>
              </fill>
            </x14:dxf>
          </x14:cfRule>
          <x14:cfRule type="expression" priority="704" id="{AFD42DD6-492C-4B75-A81E-B7194AD200AA}">
            <xm:f>E$44=Database!$D$570</xm:f>
            <x14:dxf>
              <font>
                <color theme="1" tint="0.34998626667073579"/>
              </font>
              <fill>
                <patternFill>
                  <bgColor theme="1" tint="0.34998626667073579"/>
                </patternFill>
              </fill>
            </x14:dxf>
          </x14:cfRule>
          <x14:cfRule type="expression" priority="705" id="{DC2F791E-45F1-4F08-AE68-636D7D573031}">
            <xm:f>E$44=Database!$D$569</xm:f>
            <x14:dxf>
              <font>
                <color theme="1" tint="0.34998626667073579"/>
              </font>
              <fill>
                <patternFill>
                  <bgColor theme="1" tint="0.34998626667073579"/>
                </patternFill>
              </fill>
            </x14:dxf>
          </x14:cfRule>
          <x14:cfRule type="expression" priority="706" id="{B13FEB02-32EE-45D3-97E8-76D76FEF49E2}">
            <xm:f>E$44=Database!$D$571</xm:f>
            <x14:dxf>
              <font>
                <color theme="1" tint="0.34998626667073579"/>
              </font>
              <fill>
                <patternFill>
                  <bgColor theme="1" tint="0.34998626667073579"/>
                </patternFill>
              </fill>
            </x14:dxf>
          </x14:cfRule>
          <xm:sqref>E45:E51</xm:sqref>
        </x14:conditionalFormatting>
        <x14:conditionalFormatting xmlns:xm="http://schemas.microsoft.com/office/excel/2006/main">
          <x14:cfRule type="expression" priority="687" id="{58BF6BE6-7A7E-4E07-A726-81ADF41C7077}">
            <xm:f>E$46=Database!$B$89</xm:f>
            <x14:dxf>
              <font>
                <color theme="1" tint="0.34998626667073579"/>
              </font>
              <fill>
                <patternFill>
                  <bgColor theme="1" tint="0.34998626667073579"/>
                </patternFill>
              </fill>
            </x14:dxf>
          </x14:cfRule>
          <xm:sqref>E47</xm:sqref>
        </x14:conditionalFormatting>
        <x14:conditionalFormatting xmlns:xm="http://schemas.microsoft.com/office/excel/2006/main">
          <x14:cfRule type="expression" priority="688" id="{7A4C4FCC-8FA7-4C74-A229-BFFB9172918C}">
            <xm:f>E$46=Database!$B$90</xm:f>
            <x14:dxf>
              <font>
                <color theme="1" tint="0.34998626667073579"/>
              </font>
              <fill>
                <patternFill>
                  <bgColor theme="1" tint="0.34998626667073579"/>
                </patternFill>
              </fill>
            </x14:dxf>
          </x14:cfRule>
          <xm:sqref>E48:E49</xm:sqref>
        </x14:conditionalFormatting>
        <x14:conditionalFormatting xmlns:xm="http://schemas.microsoft.com/office/excel/2006/main">
          <x14:cfRule type="expression" priority="878" id="{AA5BAF7A-E5B0-4A6E-AFD7-0DD813130577}">
            <xm:f>E$57=Database!$B$632</xm:f>
            <x14:dxf>
              <font>
                <color theme="1" tint="0.34998626667073579"/>
              </font>
              <fill>
                <patternFill>
                  <bgColor theme="1" tint="0.34998626667073579"/>
                </patternFill>
              </fill>
            </x14:dxf>
          </x14:cfRule>
          <x14:cfRule type="expression" priority="879" id="{AF8CD57B-E0AE-4E4E-BA0F-F09C1A7367B1}">
            <xm:f>#REF!=Database!D$615</xm:f>
            <x14:dxf>
              <font>
                <color theme="1" tint="0.34998626667073579"/>
              </font>
              <fill>
                <patternFill>
                  <bgColor theme="1" tint="0.34998626667073579"/>
                </patternFill>
              </fill>
            </x14:dxf>
          </x14:cfRule>
          <xm:sqref>E76:E81</xm:sqref>
        </x14:conditionalFormatting>
        <x14:conditionalFormatting xmlns:xm="http://schemas.microsoft.com/office/excel/2006/main">
          <x14:cfRule type="expression" priority="880" id="{10D80213-95A2-47EB-B800-518989C9895F}">
            <xm:f>E$57=Database!$B$631</xm:f>
            <x14:dxf>
              <font>
                <color theme="1" tint="0.34998626667073579"/>
              </font>
              <fill>
                <patternFill>
                  <bgColor theme="1" tint="0.34998626667073579"/>
                </patternFill>
              </fill>
            </x14:dxf>
          </x14:cfRule>
          <x14:cfRule type="expression" priority="881" id="{65AD3AAB-53C6-4E97-AA78-D0146FBF6420}">
            <xm:f>#REF!=Database!D$614</xm:f>
            <x14:dxf>
              <font>
                <color theme="1" tint="0.34998626667073579"/>
              </font>
              <fill>
                <patternFill>
                  <bgColor theme="1" tint="0.34998626667073579"/>
                </patternFill>
              </fill>
            </x14:dxf>
          </x14:cfRule>
          <xm:sqref>E84:E89</xm:sqref>
        </x14:conditionalFormatting>
      </x14:conditionalFormattings>
    </ext>
    <ext xmlns:x14="http://schemas.microsoft.com/office/spreadsheetml/2009/9/main" uri="{CCE6A557-97BC-4b89-ADB6-D9C93CAAB3DF}">
      <x14:dataValidations xmlns:xm="http://schemas.microsoft.com/office/excel/2006/main" disablePrompts="1" count="13">
        <x14:dataValidation type="list" allowBlank="1" showInputMessage="1" showErrorMessage="1" xr:uid="{00000000-0002-0000-0000-000000000000}">
          <x14:formula1>
            <xm:f>Database!$C$568:$C$573</xm:f>
          </x14:formula1>
          <xm:sqref>E9</xm:sqref>
        </x14:dataValidation>
        <x14:dataValidation type="list" allowBlank="1" showInputMessage="1" showErrorMessage="1" xr:uid="{FADE24EA-8F65-47A7-8502-245AF5B0EA9E}">
          <x14:formula1>
            <xm:f>Database!$B$5:$B$7</xm:f>
          </x14:formula1>
          <xm:sqref>E7</xm:sqref>
        </x14:dataValidation>
        <x14:dataValidation type="list" allowBlank="1" showInputMessage="1" showErrorMessage="1" xr:uid="{952A43B6-5C26-4A12-BBE3-EC7B09DF69B2}">
          <x14:formula1>
            <xm:f>Database!$B$30:$B$41</xm:f>
          </x14:formula1>
          <xm:sqref>B102 E15 E54</xm:sqref>
        </x14:dataValidation>
        <x14:dataValidation type="list" allowBlank="1" showInputMessage="1" showErrorMessage="1" xr:uid="{B7728029-AC84-4F70-81C5-D32DFD05C268}">
          <x14:formula1>
            <xm:f>Database!$B$44:$B$62</xm:f>
          </x14:formula1>
          <xm:sqref>E60 E62 E67 E64</xm:sqref>
        </x14:dataValidation>
        <x14:dataValidation type="list" allowBlank="1" showInputMessage="1" showErrorMessage="1" xr:uid="{C2543C31-457B-4601-87DE-C87660828116}">
          <x14:formula1>
            <xm:f>Database!$B$89:$B$90</xm:f>
          </x14:formula1>
          <xm:sqref>E46 E105:E107 E109:E110</xm:sqref>
        </x14:dataValidation>
        <x14:dataValidation type="list" allowBlank="1" showInputMessage="1" showErrorMessage="1" xr:uid="{F3136BB9-3BC7-4AAC-9040-CEA825B5A32D}">
          <x14:formula1>
            <xm:f>Database!$B$159:$B$178</xm:f>
          </x14:formula1>
          <xm:sqref>E24 E33</xm:sqref>
        </x14:dataValidation>
        <x14:dataValidation type="list" allowBlank="1" showInputMessage="1" showErrorMessage="1" xr:uid="{0124389D-90A5-4E72-BE1B-84719BB4874A}">
          <x14:formula1>
            <xm:f>Database!$B$181:$B$560</xm:f>
          </x14:formula1>
          <xm:sqref>E12</xm:sqref>
        </x14:dataValidation>
        <x14:dataValidation type="list" allowBlank="1" showInputMessage="1" showErrorMessage="1" xr:uid="{88C69CC8-68AC-4629-A41E-9FFB24FC1AAD}">
          <x14:formula1>
            <xm:f>Database!$B$607:$B$611</xm:f>
          </x14:formula1>
          <xm:sqref>E59 E61 E63 E66 E65</xm:sqref>
        </x14:dataValidation>
        <x14:dataValidation type="list" allowBlank="1" showInputMessage="1" showErrorMessage="1" xr:uid="{6A342772-B54D-4177-825D-6672C6FC1227}">
          <x14:formula1>
            <xm:f>Database!$B$631:$B$632</xm:f>
          </x14:formula1>
          <xm:sqref>E57</xm:sqref>
        </x14:dataValidation>
        <x14:dataValidation type="list" allowBlank="1" showInputMessage="1" showErrorMessage="1" xr:uid="{C8D18668-BDCB-4070-B3EF-935710121962}">
          <x14:formula1>
            <xm:f>Database!$B$65:$B$86</xm:f>
          </x14:formula1>
          <xm:sqref>E26 E17</xm:sqref>
        </x14:dataValidation>
        <x14:dataValidation type="list" allowBlank="1" showInputMessage="1" showErrorMessage="1" xr:uid="{F2F44923-34E0-4B9B-A762-E5D6DFC5395A}">
          <x14:formula1>
            <xm:f>Database!$D$581:$D$604</xm:f>
          </x14:formula1>
          <xm:sqref>E48</xm:sqref>
        </x14:dataValidation>
        <x14:dataValidation type="list" allowBlank="1" showInputMessage="1" showErrorMessage="1" xr:uid="{F0A72444-8630-4C32-AB98-2452A2131A22}">
          <x14:formula1>
            <xm:f>Database!$C$563:$C$565</xm:f>
          </x14:formula1>
          <xm:sqref>E8</xm:sqref>
        </x14:dataValidation>
        <x14:dataValidation type="list" allowBlank="1" showInputMessage="1" showErrorMessage="1" xr:uid="{0202B1B3-6554-4101-A2B9-A1798AFC3F10}">
          <x14:formula1>
            <xm:f>Database!$B$98:$B$156</xm:f>
          </x14:formula1>
          <xm:sqref>E23 E32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CCD5-63E2-4B3C-B2AB-85D391D49A53}">
  <dimension ref="B1:AU465"/>
  <sheetViews>
    <sheetView showGridLines="0" zoomScale="85" zoomScaleNormal="85" workbookViewId="0">
      <pane xSplit="4" ySplit="7" topLeftCell="E134" activePane="bottomRight" state="frozen"/>
      <selection pane="topRight" activeCell="E1" sqref="E1"/>
      <selection pane="bottomLeft" activeCell="A6" sqref="A6"/>
      <selection pane="bottomRight" activeCell="B25" sqref="B25"/>
    </sheetView>
  </sheetViews>
  <sheetFormatPr defaultColWidth="9.140625" defaultRowHeight="15" outlineLevelRow="2" x14ac:dyDescent="0.25"/>
  <cols>
    <col min="1" max="1" width="3.42578125" style="140" customWidth="1"/>
    <col min="2" max="2" width="26.28515625" style="2" customWidth="1"/>
    <col min="3" max="3" width="38.7109375" style="1" customWidth="1"/>
    <col min="4" max="4" width="83.28515625" style="1" hidden="1" customWidth="1"/>
    <col min="5" max="5" width="34" style="2" customWidth="1"/>
    <col min="6" max="6" width="28.7109375" style="2" customWidth="1" collapsed="1"/>
    <col min="7" max="8" width="28.140625" style="2" customWidth="1"/>
    <col min="9" max="9" width="28.140625" style="2" customWidth="1" collapsed="1"/>
    <col min="10" max="10" width="28.140625" style="2" customWidth="1"/>
    <col min="11" max="11" width="28.140625" style="2" customWidth="1" collapsed="1"/>
    <col min="12" max="13" width="28.7109375" style="2" customWidth="1"/>
    <col min="14" max="43" width="23.7109375" style="2" customWidth="1"/>
    <col min="44" max="47" width="24.5703125" style="2" customWidth="1"/>
    <col min="48" max="16384" width="9.140625" style="140"/>
  </cols>
  <sheetData>
    <row r="1" spans="2:47" x14ac:dyDescent="0.25">
      <c r="B1" s="140"/>
      <c r="C1" s="141"/>
      <c r="D1" s="141"/>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row>
    <row r="2" spans="2:47" ht="20.25" x14ac:dyDescent="0.3">
      <c r="B2" s="142" t="s">
        <v>361</v>
      </c>
      <c r="C2" s="141"/>
      <c r="D2" s="141"/>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row>
    <row r="3" spans="2:47" ht="15.75" x14ac:dyDescent="0.25">
      <c r="B3" s="143" t="s">
        <v>0</v>
      </c>
      <c r="C3" s="141"/>
      <c r="D3" s="141"/>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row>
    <row r="4" spans="2:47" ht="15.75" x14ac:dyDescent="0.25">
      <c r="B4" s="143" t="s">
        <v>905</v>
      </c>
      <c r="C4" s="141"/>
      <c r="D4" s="141"/>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row>
    <row r="5" spans="2:47" ht="16.5" thickBot="1" x14ac:dyDescent="0.3">
      <c r="B5" s="143"/>
      <c r="C5" s="141"/>
      <c r="D5" s="141"/>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row>
    <row r="6" spans="2:47" ht="15.75" thickBot="1" x14ac:dyDescent="0.3">
      <c r="B6" s="102"/>
      <c r="C6" s="103"/>
      <c r="D6" s="103">
        <v>1</v>
      </c>
      <c r="E6" s="103">
        <v>1</v>
      </c>
      <c r="F6" s="103">
        <v>2</v>
      </c>
      <c r="G6" s="103">
        <v>3</v>
      </c>
      <c r="H6" s="103">
        <v>4</v>
      </c>
      <c r="I6" s="103">
        <v>5</v>
      </c>
      <c r="J6" s="103">
        <v>6</v>
      </c>
      <c r="K6" s="103">
        <v>7</v>
      </c>
      <c r="L6" s="103">
        <v>8</v>
      </c>
      <c r="M6" s="103">
        <v>9</v>
      </c>
      <c r="N6" s="103">
        <v>10</v>
      </c>
      <c r="O6" s="103">
        <v>11</v>
      </c>
      <c r="P6" s="103">
        <v>12</v>
      </c>
      <c r="Q6" s="103">
        <v>13</v>
      </c>
      <c r="R6" s="103">
        <v>14</v>
      </c>
      <c r="S6" s="103">
        <v>15</v>
      </c>
      <c r="T6" s="103">
        <v>16</v>
      </c>
      <c r="U6" s="103">
        <v>17</v>
      </c>
      <c r="V6" s="103">
        <v>18</v>
      </c>
      <c r="W6" s="103">
        <v>19</v>
      </c>
      <c r="X6" s="103">
        <v>20</v>
      </c>
      <c r="Y6" s="103">
        <v>21</v>
      </c>
      <c r="Z6" s="103">
        <v>22</v>
      </c>
      <c r="AA6" s="103">
        <v>23</v>
      </c>
      <c r="AB6" s="103">
        <v>24</v>
      </c>
      <c r="AC6" s="103">
        <v>25</v>
      </c>
      <c r="AD6" s="103">
        <v>26</v>
      </c>
      <c r="AE6" s="103">
        <v>27</v>
      </c>
      <c r="AF6" s="103">
        <v>28</v>
      </c>
      <c r="AG6" s="103">
        <v>29</v>
      </c>
      <c r="AH6" s="103">
        <v>30</v>
      </c>
      <c r="AI6" s="103">
        <v>31</v>
      </c>
      <c r="AJ6" s="103">
        <v>32</v>
      </c>
      <c r="AK6" s="103">
        <v>33</v>
      </c>
      <c r="AL6" s="103">
        <v>34</v>
      </c>
      <c r="AM6" s="103">
        <v>35</v>
      </c>
      <c r="AN6" s="103">
        <v>36</v>
      </c>
      <c r="AO6" s="103">
        <v>37</v>
      </c>
      <c r="AP6" s="103">
        <v>38</v>
      </c>
      <c r="AQ6" s="103">
        <v>39</v>
      </c>
      <c r="AR6" s="103">
        <v>40</v>
      </c>
      <c r="AS6" s="103">
        <v>41</v>
      </c>
      <c r="AT6" s="103">
        <v>42</v>
      </c>
      <c r="AU6" s="310">
        <v>43</v>
      </c>
    </row>
    <row r="7" spans="2:47" ht="77.25" customHeight="1" thickBot="1" x14ac:dyDescent="0.3">
      <c r="B7" s="10" t="s">
        <v>30</v>
      </c>
      <c r="C7" s="65" t="s">
        <v>54</v>
      </c>
      <c r="D7" s="4" t="s">
        <v>74</v>
      </c>
      <c r="E7" s="215" t="s">
        <v>1262</v>
      </c>
      <c r="F7" s="216" t="s">
        <v>1263</v>
      </c>
      <c r="G7" s="216" t="s">
        <v>1264</v>
      </c>
      <c r="H7" s="216" t="s">
        <v>1265</v>
      </c>
      <c r="I7" s="216" t="s">
        <v>1266</v>
      </c>
      <c r="J7" s="216" t="s">
        <v>1267</v>
      </c>
      <c r="K7" s="216" t="s">
        <v>1268</v>
      </c>
      <c r="L7" s="216" t="s">
        <v>1269</v>
      </c>
      <c r="M7" s="216" t="s">
        <v>1270</v>
      </c>
      <c r="N7" s="216" t="s">
        <v>1271</v>
      </c>
      <c r="O7" s="216" t="s">
        <v>1272</v>
      </c>
      <c r="P7" s="216" t="s">
        <v>1273</v>
      </c>
      <c r="Q7" s="216" t="s">
        <v>1274</v>
      </c>
      <c r="R7" s="216" t="s">
        <v>1275</v>
      </c>
      <c r="S7" s="216" t="s">
        <v>1276</v>
      </c>
      <c r="T7" s="216" t="s">
        <v>1277</v>
      </c>
      <c r="U7" s="216" t="s">
        <v>1278</v>
      </c>
      <c r="V7" s="216" t="s">
        <v>1279</v>
      </c>
      <c r="W7" s="216" t="s">
        <v>1280</v>
      </c>
      <c r="X7" s="216" t="s">
        <v>1281</v>
      </c>
      <c r="Y7" s="216" t="s">
        <v>1282</v>
      </c>
      <c r="Z7" s="216" t="s">
        <v>1283</v>
      </c>
      <c r="AA7" s="216" t="s">
        <v>1284</v>
      </c>
      <c r="AB7" s="216" t="s">
        <v>1285</v>
      </c>
      <c r="AC7" s="216" t="s">
        <v>1286</v>
      </c>
      <c r="AD7" s="216" t="s">
        <v>1287</v>
      </c>
      <c r="AE7" s="216" t="s">
        <v>1288</v>
      </c>
      <c r="AF7" s="216" t="s">
        <v>1289</v>
      </c>
      <c r="AG7" s="216" t="s">
        <v>1290</v>
      </c>
      <c r="AH7" s="216" t="s">
        <v>1291</v>
      </c>
      <c r="AI7" s="216" t="s">
        <v>1292</v>
      </c>
      <c r="AJ7" s="216" t="s">
        <v>1293</v>
      </c>
      <c r="AK7" s="216" t="s">
        <v>1294</v>
      </c>
      <c r="AL7" s="216" t="s">
        <v>1295</v>
      </c>
      <c r="AM7" s="216" t="s">
        <v>1296</v>
      </c>
      <c r="AN7" s="216" t="s">
        <v>1297</v>
      </c>
      <c r="AO7" s="216" t="s">
        <v>1298</v>
      </c>
      <c r="AP7" s="216" t="s">
        <v>1299</v>
      </c>
      <c r="AQ7" s="216" t="s">
        <v>1300</v>
      </c>
      <c r="AR7" s="216" t="s">
        <v>1301</v>
      </c>
      <c r="AS7" s="216" t="s">
        <v>1302</v>
      </c>
      <c r="AT7" s="216" t="s">
        <v>1303</v>
      </c>
      <c r="AU7" s="311" t="s">
        <v>1304</v>
      </c>
    </row>
    <row r="8" spans="2:47" ht="194.25" customHeight="1" thickBot="1" x14ac:dyDescent="0.3">
      <c r="B8" s="14"/>
      <c r="C8" s="66" t="s">
        <v>908</v>
      </c>
      <c r="D8" s="5"/>
      <c r="E8" s="139" t="s">
        <v>1172</v>
      </c>
      <c r="F8" s="139" t="s">
        <v>1173</v>
      </c>
      <c r="G8" s="139" t="s">
        <v>1174</v>
      </c>
      <c r="H8" s="139" t="s">
        <v>1175</v>
      </c>
      <c r="I8" s="139" t="s">
        <v>1176</v>
      </c>
      <c r="J8" s="139" t="s">
        <v>1177</v>
      </c>
      <c r="K8" s="139" t="s">
        <v>1178</v>
      </c>
      <c r="L8" s="139" t="s">
        <v>1179</v>
      </c>
      <c r="M8" s="139" t="s">
        <v>1180</v>
      </c>
      <c r="N8" s="139" t="s">
        <v>1181</v>
      </c>
      <c r="O8" s="139" t="s">
        <v>1182</v>
      </c>
      <c r="P8" s="139" t="s">
        <v>1183</v>
      </c>
      <c r="Q8" s="139" t="s">
        <v>1184</v>
      </c>
      <c r="R8" s="139" t="s">
        <v>1185</v>
      </c>
      <c r="S8" s="139" t="s">
        <v>1186</v>
      </c>
      <c r="T8" s="139" t="s">
        <v>1187</v>
      </c>
      <c r="U8" s="139" t="s">
        <v>1188</v>
      </c>
      <c r="V8" s="139" t="s">
        <v>1189</v>
      </c>
      <c r="W8" s="139" t="s">
        <v>1190</v>
      </c>
      <c r="X8" s="139" t="s">
        <v>1191</v>
      </c>
      <c r="Y8" s="139" t="s">
        <v>1192</v>
      </c>
      <c r="Z8" s="139" t="s">
        <v>1193</v>
      </c>
      <c r="AA8" s="139" t="s">
        <v>1194</v>
      </c>
      <c r="AB8" s="139" t="s">
        <v>1195</v>
      </c>
      <c r="AC8" s="139" t="s">
        <v>1196</v>
      </c>
      <c r="AD8" s="139" t="s">
        <v>1197</v>
      </c>
      <c r="AE8" s="139" t="s">
        <v>1198</v>
      </c>
      <c r="AF8" s="139" t="s">
        <v>1199</v>
      </c>
      <c r="AG8" s="139" t="s">
        <v>1200</v>
      </c>
      <c r="AH8" s="139" t="s">
        <v>1201</v>
      </c>
      <c r="AI8" s="139" t="s">
        <v>1202</v>
      </c>
      <c r="AJ8" s="139" t="s">
        <v>1203</v>
      </c>
      <c r="AK8" s="139" t="s">
        <v>1204</v>
      </c>
      <c r="AL8" s="139" t="s">
        <v>1205</v>
      </c>
      <c r="AM8" s="139" t="s">
        <v>1206</v>
      </c>
      <c r="AN8" s="139" t="s">
        <v>1207</v>
      </c>
      <c r="AO8" s="139" t="s">
        <v>1208</v>
      </c>
      <c r="AP8" s="139" t="s">
        <v>1209</v>
      </c>
      <c r="AQ8" s="139" t="s">
        <v>1210</v>
      </c>
      <c r="AR8" s="139" t="s">
        <v>1211</v>
      </c>
      <c r="AS8" s="139" t="s">
        <v>1212</v>
      </c>
      <c r="AT8" s="139" t="s">
        <v>1213</v>
      </c>
      <c r="AU8" s="262" t="s">
        <v>1214</v>
      </c>
    </row>
    <row r="9" spans="2:47" ht="23.25" customHeight="1" outlineLevel="1" thickBot="1" x14ac:dyDescent="0.3">
      <c r="B9" s="14"/>
      <c r="C9" s="66" t="s">
        <v>57</v>
      </c>
      <c r="D9" s="5" t="s">
        <v>69</v>
      </c>
      <c r="E9" s="106" t="s">
        <v>55</v>
      </c>
      <c r="F9" s="107" t="s">
        <v>55</v>
      </c>
      <c r="G9" s="107" t="s">
        <v>103</v>
      </c>
      <c r="H9" s="107" t="s">
        <v>103</v>
      </c>
      <c r="I9" s="107" t="s">
        <v>103</v>
      </c>
      <c r="J9" s="107" t="s">
        <v>103</v>
      </c>
      <c r="K9" s="107" t="s">
        <v>103</v>
      </c>
      <c r="L9" s="107" t="s">
        <v>103</v>
      </c>
      <c r="M9" s="107" t="s">
        <v>55</v>
      </c>
      <c r="N9" s="107" t="s">
        <v>103</v>
      </c>
      <c r="O9" s="107" t="s">
        <v>103</v>
      </c>
      <c r="P9" s="107" t="s">
        <v>103</v>
      </c>
      <c r="Q9" s="107" t="s">
        <v>103</v>
      </c>
      <c r="R9" s="107" t="s">
        <v>5</v>
      </c>
      <c r="S9" s="107" t="s">
        <v>103</v>
      </c>
      <c r="T9" s="107" t="s">
        <v>103</v>
      </c>
      <c r="U9" s="107" t="s">
        <v>55</v>
      </c>
      <c r="V9" s="107" t="s">
        <v>103</v>
      </c>
      <c r="W9" s="107" t="s">
        <v>5</v>
      </c>
      <c r="X9" s="107" t="s">
        <v>103</v>
      </c>
      <c r="Y9" s="107" t="s">
        <v>55</v>
      </c>
      <c r="Z9" s="107" t="s">
        <v>103</v>
      </c>
      <c r="AA9" s="107" t="s">
        <v>103</v>
      </c>
      <c r="AB9" s="107" t="s">
        <v>103</v>
      </c>
      <c r="AC9" s="107" t="s">
        <v>103</v>
      </c>
      <c r="AD9" s="107" t="s">
        <v>103</v>
      </c>
      <c r="AE9" s="107" t="s">
        <v>55</v>
      </c>
      <c r="AF9" s="107" t="s">
        <v>55</v>
      </c>
      <c r="AG9" s="107" t="s">
        <v>103</v>
      </c>
      <c r="AH9" s="107" t="s">
        <v>103</v>
      </c>
      <c r="AI9" s="107" t="s">
        <v>103</v>
      </c>
      <c r="AJ9" s="107" t="s">
        <v>103</v>
      </c>
      <c r="AK9" s="107" t="s">
        <v>103</v>
      </c>
      <c r="AL9" s="107" t="s">
        <v>103</v>
      </c>
      <c r="AM9" s="107" t="s">
        <v>5</v>
      </c>
      <c r="AN9" s="107" t="s">
        <v>5</v>
      </c>
      <c r="AO9" s="107" t="s">
        <v>5</v>
      </c>
      <c r="AP9" s="107" t="s">
        <v>5</v>
      </c>
      <c r="AQ9" s="107" t="s">
        <v>5</v>
      </c>
      <c r="AR9" s="107" t="s">
        <v>103</v>
      </c>
      <c r="AS9" s="107" t="s">
        <v>103</v>
      </c>
      <c r="AT9" s="107" t="s">
        <v>5</v>
      </c>
      <c r="AU9" s="312" t="s">
        <v>5</v>
      </c>
    </row>
    <row r="10" spans="2:47" ht="39" customHeight="1" outlineLevel="1" thickBot="1" x14ac:dyDescent="0.3">
      <c r="B10" s="14"/>
      <c r="C10" s="66" t="s">
        <v>113</v>
      </c>
      <c r="D10" s="5"/>
      <c r="E10" s="122" t="s">
        <v>335</v>
      </c>
      <c r="F10" s="15" t="s">
        <v>335</v>
      </c>
      <c r="G10" s="15" t="s">
        <v>335</v>
      </c>
      <c r="H10" s="15" t="s">
        <v>335</v>
      </c>
      <c r="I10" s="15" t="s">
        <v>335</v>
      </c>
      <c r="J10" s="15" t="s">
        <v>335</v>
      </c>
      <c r="K10" s="15" t="s">
        <v>334</v>
      </c>
      <c r="L10" s="15" t="s">
        <v>334</v>
      </c>
      <c r="M10" s="15" t="s">
        <v>335</v>
      </c>
      <c r="N10" s="15" t="s">
        <v>335</v>
      </c>
      <c r="O10" s="15" t="s">
        <v>335</v>
      </c>
      <c r="P10" s="15" t="s">
        <v>335</v>
      </c>
      <c r="Q10" s="15" t="s">
        <v>335</v>
      </c>
      <c r="R10" s="15" t="s">
        <v>335</v>
      </c>
      <c r="S10" s="15" t="s">
        <v>335</v>
      </c>
      <c r="T10" s="15" t="s">
        <v>335</v>
      </c>
      <c r="U10" s="15" t="s">
        <v>335</v>
      </c>
      <c r="V10" s="15" t="s">
        <v>335</v>
      </c>
      <c r="W10" s="15" t="s">
        <v>335</v>
      </c>
      <c r="X10" s="15" t="s">
        <v>335</v>
      </c>
      <c r="Y10" s="15" t="s">
        <v>335</v>
      </c>
      <c r="Z10" s="15" t="s">
        <v>335</v>
      </c>
      <c r="AA10" s="15" t="s">
        <v>335</v>
      </c>
      <c r="AB10" s="15" t="s">
        <v>335</v>
      </c>
      <c r="AC10" s="15" t="s">
        <v>335</v>
      </c>
      <c r="AD10" s="15" t="s">
        <v>335</v>
      </c>
      <c r="AE10" s="15" t="s">
        <v>335</v>
      </c>
      <c r="AF10" s="15" t="s">
        <v>335</v>
      </c>
      <c r="AG10" s="15" t="s">
        <v>335</v>
      </c>
      <c r="AH10" s="15" t="s">
        <v>335</v>
      </c>
      <c r="AI10" s="15" t="s">
        <v>335</v>
      </c>
      <c r="AJ10" s="15" t="s">
        <v>335</v>
      </c>
      <c r="AK10" s="15" t="s">
        <v>335</v>
      </c>
      <c r="AL10" s="15" t="s">
        <v>335</v>
      </c>
      <c r="AM10" s="15" t="s">
        <v>335</v>
      </c>
      <c r="AN10" s="15" t="s">
        <v>335</v>
      </c>
      <c r="AO10" s="15" t="s">
        <v>335</v>
      </c>
      <c r="AP10" s="15" t="s">
        <v>335</v>
      </c>
      <c r="AQ10" s="15" t="s">
        <v>335</v>
      </c>
      <c r="AR10" s="15" t="s">
        <v>335</v>
      </c>
      <c r="AS10" s="15" t="s">
        <v>335</v>
      </c>
      <c r="AT10" s="15" t="s">
        <v>335</v>
      </c>
      <c r="AU10" s="201" t="s">
        <v>334</v>
      </c>
    </row>
    <row r="11" spans="2:47" ht="33.75" customHeight="1" outlineLevel="1" thickBot="1" x14ac:dyDescent="0.3">
      <c r="B11" s="14"/>
      <c r="C11" s="66" t="s">
        <v>341</v>
      </c>
      <c r="D11" s="5" t="s">
        <v>176</v>
      </c>
      <c r="E11" s="15" t="s">
        <v>346</v>
      </c>
      <c r="F11" s="15" t="s">
        <v>346</v>
      </c>
      <c r="G11" s="15" t="s">
        <v>346</v>
      </c>
      <c r="H11" s="15" t="s">
        <v>346</v>
      </c>
      <c r="I11" s="15" t="s">
        <v>346</v>
      </c>
      <c r="J11" s="15" t="s">
        <v>346</v>
      </c>
      <c r="K11" s="15" t="s">
        <v>344</v>
      </c>
      <c r="L11" s="15" t="s">
        <v>346</v>
      </c>
      <c r="M11" s="15" t="s">
        <v>346</v>
      </c>
      <c r="N11" s="15" t="s">
        <v>346</v>
      </c>
      <c r="O11" s="15" t="s">
        <v>346</v>
      </c>
      <c r="P11" s="15" t="s">
        <v>346</v>
      </c>
      <c r="Q11" s="15" t="s">
        <v>346</v>
      </c>
      <c r="R11" s="15" t="s">
        <v>346</v>
      </c>
      <c r="S11" s="15" t="s">
        <v>346</v>
      </c>
      <c r="T11" s="15" t="s">
        <v>346</v>
      </c>
      <c r="U11" s="15" t="s">
        <v>346</v>
      </c>
      <c r="V11" s="15" t="s">
        <v>346</v>
      </c>
      <c r="W11" s="15" t="s">
        <v>346</v>
      </c>
      <c r="X11" s="15" t="s">
        <v>346</v>
      </c>
      <c r="Y11" s="15" t="s">
        <v>346</v>
      </c>
      <c r="Z11" s="15" t="s">
        <v>346</v>
      </c>
      <c r="AA11" s="15" t="s">
        <v>346</v>
      </c>
      <c r="AB11" s="15" t="s">
        <v>346</v>
      </c>
      <c r="AC11" s="15" t="s">
        <v>346</v>
      </c>
      <c r="AD11" s="15" t="s">
        <v>346</v>
      </c>
      <c r="AE11" s="15" t="s">
        <v>346</v>
      </c>
      <c r="AF11" s="15" t="s">
        <v>346</v>
      </c>
      <c r="AG11" s="15" t="s">
        <v>346</v>
      </c>
      <c r="AH11" s="15" t="s">
        <v>346</v>
      </c>
      <c r="AI11" s="15" t="s">
        <v>346</v>
      </c>
      <c r="AJ11" s="15" t="s">
        <v>346</v>
      </c>
      <c r="AK11" s="15" t="s">
        <v>346</v>
      </c>
      <c r="AL11" s="15" t="s">
        <v>346</v>
      </c>
      <c r="AM11" s="15" t="s">
        <v>346</v>
      </c>
      <c r="AN11" s="15" t="s">
        <v>346</v>
      </c>
      <c r="AO11" s="15" t="s">
        <v>346</v>
      </c>
      <c r="AP11" s="15" t="s">
        <v>346</v>
      </c>
      <c r="AQ11" s="15" t="s">
        <v>346</v>
      </c>
      <c r="AR11" s="15" t="s">
        <v>346</v>
      </c>
      <c r="AS11" s="15" t="s">
        <v>343</v>
      </c>
      <c r="AT11" s="15" t="s">
        <v>343</v>
      </c>
      <c r="AU11" s="201" t="s">
        <v>344</v>
      </c>
    </row>
    <row r="12" spans="2:47" ht="33.75" customHeight="1" outlineLevel="1" thickBot="1" x14ac:dyDescent="0.3">
      <c r="B12" s="14"/>
      <c r="C12" s="66" t="s">
        <v>114</v>
      </c>
      <c r="D12" s="5" t="s">
        <v>177</v>
      </c>
      <c r="E12" s="108" t="str">
        <f>_xlfn.XLOOKUP(E11,Database!$C$568:$C$573,Database!$E$568:$E$573)</f>
        <v># of Hectares (ha)</v>
      </c>
      <c r="F12" s="109" t="str">
        <f>_xlfn.XLOOKUP(F11,Database!$C$568:$C$573,Database!$E$568:$E$573)</f>
        <v># of Hectares (ha)</v>
      </c>
      <c r="G12" s="109" t="str">
        <f>_xlfn.XLOOKUP(G11,Database!$C$568:$C$573,Database!$E$568:$E$573)</f>
        <v># of Hectares (ha)</v>
      </c>
      <c r="H12" s="109" t="str">
        <f>_xlfn.XLOOKUP(H11,Database!$C$568:$C$573,Database!$E$568:$E$573)</f>
        <v># of Hectares (ha)</v>
      </c>
      <c r="I12" s="109" t="str">
        <f>_xlfn.XLOOKUP(I11,Database!$C$568:$C$573,Database!$E$568:$E$573)</f>
        <v># of Hectares (ha)</v>
      </c>
      <c r="J12" s="109" t="str">
        <f>_xlfn.XLOOKUP(J11,Database!$C$568:$C$573,Database!$E$568:$E$573)</f>
        <v># of Hectares (ha)</v>
      </c>
      <c r="K12" s="109" t="str">
        <f>_xlfn.XLOOKUP(K11,Database!$C$568:$C$573,Database!$E$568:$E$573)</f>
        <v># of individuals supported</v>
      </c>
      <c r="L12" s="109" t="str">
        <f>_xlfn.XLOOKUP(L11,Database!$C$568:$C$573,Database!$E$568:$E$573)</f>
        <v># of Hectares (ha)</v>
      </c>
      <c r="M12" s="109" t="str">
        <f>_xlfn.XLOOKUP(M11,Database!$C$568:$C$573,Database!$E$568:$E$573)</f>
        <v># of Hectares (ha)</v>
      </c>
      <c r="N12" s="109" t="str">
        <f>_xlfn.XLOOKUP(N11,Database!$C$568:$C$573,Database!$E$568:$E$573)</f>
        <v># of Hectares (ha)</v>
      </c>
      <c r="O12" s="109" t="str">
        <f>_xlfn.XLOOKUP(O11,Database!$C$568:$C$573,Database!$E$568:$E$573)</f>
        <v># of Hectares (ha)</v>
      </c>
      <c r="P12" s="109" t="str">
        <f>_xlfn.XLOOKUP(P11,Database!$C$568:$C$573,Database!$E$568:$E$573)</f>
        <v># of Hectares (ha)</v>
      </c>
      <c r="Q12" s="109" t="str">
        <f>_xlfn.XLOOKUP(Q11,Database!$C$568:$C$573,Database!$E$568:$E$573)</f>
        <v># of Hectares (ha)</v>
      </c>
      <c r="R12" s="109" t="str">
        <f>_xlfn.XLOOKUP(R11,Database!$C$568:$C$573,Database!$E$568:$E$573)</f>
        <v># of Hectares (ha)</v>
      </c>
      <c r="S12" s="109" t="str">
        <f>_xlfn.XLOOKUP(S11,Database!$C$568:$C$573,Database!$E$568:$E$573)</f>
        <v># of Hectares (ha)</v>
      </c>
      <c r="T12" s="109" t="str">
        <f>_xlfn.XLOOKUP(T11,Database!$C$568:$C$573,Database!$E$568:$E$573)</f>
        <v># of Hectares (ha)</v>
      </c>
      <c r="U12" s="109" t="str">
        <f>_xlfn.XLOOKUP(U11,Database!$C$568:$C$573,Database!$E$568:$E$573)</f>
        <v># of Hectares (ha)</v>
      </c>
      <c r="V12" s="109" t="str">
        <f>_xlfn.XLOOKUP(V11,Database!$C$568:$C$573,Database!$E$568:$E$573)</f>
        <v># of Hectares (ha)</v>
      </c>
      <c r="W12" s="109" t="str">
        <f>_xlfn.XLOOKUP(W11,Database!$C$568:$C$573,Database!$E$568:$E$573)</f>
        <v># of Hectares (ha)</v>
      </c>
      <c r="X12" s="109" t="str">
        <f>_xlfn.XLOOKUP(X11,Database!$C$568:$C$573,Database!$E$568:$E$573)</f>
        <v># of Hectares (ha)</v>
      </c>
      <c r="Y12" s="109" t="str">
        <f>_xlfn.XLOOKUP(Y11,Database!$C$568:$C$573,Database!$E$568:$E$573)</f>
        <v># of Hectares (ha)</v>
      </c>
      <c r="Z12" s="109" t="str">
        <f>_xlfn.XLOOKUP(Z11,Database!$C$568:$C$573,Database!$E$568:$E$573)</f>
        <v># of Hectares (ha)</v>
      </c>
      <c r="AA12" s="109" t="str">
        <f>_xlfn.XLOOKUP(AA11,Database!$C$568:$C$573,Database!$E$568:$E$573)</f>
        <v># of Hectares (ha)</v>
      </c>
      <c r="AB12" s="109" t="str">
        <f>_xlfn.XLOOKUP(AB11,Database!$C$568:$C$573,Database!$E$568:$E$573)</f>
        <v># of Hectares (ha)</v>
      </c>
      <c r="AC12" s="109" t="str">
        <f>_xlfn.XLOOKUP(AC11,Database!$C$568:$C$573,Database!$E$568:$E$573)</f>
        <v># of Hectares (ha)</v>
      </c>
      <c r="AD12" s="109" t="str">
        <f>_xlfn.XLOOKUP(AD11,Database!$C$568:$C$573,Database!$E$568:$E$573)</f>
        <v># of Hectares (ha)</v>
      </c>
      <c r="AE12" s="109" t="str">
        <f>_xlfn.XLOOKUP(AE11,Database!$C$568:$C$573,Database!$E$568:$E$573)</f>
        <v># of Hectares (ha)</v>
      </c>
      <c r="AF12" s="109" t="str">
        <f>_xlfn.XLOOKUP(AF11,Database!$C$568:$C$573,Database!$E$568:$E$573)</f>
        <v># of Hectares (ha)</v>
      </c>
      <c r="AG12" s="109" t="str">
        <f>_xlfn.XLOOKUP(AG11,Database!$C$568:$C$573,Database!$E$568:$E$573)</f>
        <v># of Hectares (ha)</v>
      </c>
      <c r="AH12" s="109" t="str">
        <f>_xlfn.XLOOKUP(AH11,Database!$C$568:$C$573,Database!$E$568:$E$573)</f>
        <v># of Hectares (ha)</v>
      </c>
      <c r="AI12" s="109" t="str">
        <f>_xlfn.XLOOKUP(AI11,Database!$C$568:$C$573,Database!$E$568:$E$573)</f>
        <v># of Hectares (ha)</v>
      </c>
      <c r="AJ12" s="109" t="str">
        <f>_xlfn.XLOOKUP(AJ11,Database!$C$568:$C$573,Database!$E$568:$E$573)</f>
        <v># of Hectares (ha)</v>
      </c>
      <c r="AK12" s="109" t="str">
        <f>_xlfn.XLOOKUP(AK11,Database!$C$568:$C$573,Database!$E$568:$E$573)</f>
        <v># of Hectares (ha)</v>
      </c>
      <c r="AL12" s="109" t="str">
        <f>_xlfn.XLOOKUP(AL11,Database!$C$568:$C$573,Database!$E$568:$E$573)</f>
        <v># of Hectares (ha)</v>
      </c>
      <c r="AM12" s="109" t="str">
        <f>_xlfn.XLOOKUP(AM11,Database!$C$568:$C$573,Database!$E$568:$E$573)</f>
        <v># of Hectares (ha)</v>
      </c>
      <c r="AN12" s="109" t="str">
        <f>_xlfn.XLOOKUP(AN11,Database!$C$568:$C$573,Database!$E$568:$E$573)</f>
        <v># of Hectares (ha)</v>
      </c>
      <c r="AO12" s="109" t="str">
        <f>_xlfn.XLOOKUP(AO11,Database!$C$568:$C$573,Database!$E$568:$E$573)</f>
        <v># of Hectares (ha)</v>
      </c>
      <c r="AP12" s="109" t="str">
        <f>_xlfn.XLOOKUP(AP11,Database!$C$568:$C$573,Database!$E$568:$E$573)</f>
        <v># of Hectares (ha)</v>
      </c>
      <c r="AQ12" s="109" t="str">
        <f>_xlfn.XLOOKUP(AQ11,Database!$C$568:$C$573,Database!$E$568:$E$573)</f>
        <v># of Hectares (ha)</v>
      </c>
      <c r="AR12" s="109" t="str">
        <f>_xlfn.XLOOKUP(AR11,Database!$C$568:$C$573,Database!$E$568:$E$573)</f>
        <v># of Hectares (ha)</v>
      </c>
      <c r="AS12" s="109" t="str">
        <f>_xlfn.XLOOKUP(AS11,Database!$C$568:$C$573,Database!$E$568:$E$573)</f>
        <v># of Kilometres (km)</v>
      </c>
      <c r="AT12" s="109" t="str">
        <f>_xlfn.XLOOKUP(AT11,Database!$C$568:$C$573,Database!$E$568:$E$573)</f>
        <v># of Kilometres (km)</v>
      </c>
      <c r="AU12" s="313" t="str">
        <f>_xlfn.XLOOKUP(AU11,Database!$C$568:$C$573,Database!$E$568:$E$573)</f>
        <v># of individuals supported</v>
      </c>
    </row>
    <row r="13" spans="2:47" ht="30.75" customHeight="1" outlineLevel="1" thickBot="1" x14ac:dyDescent="0.3">
      <c r="B13" s="18"/>
      <c r="C13" s="66" t="s">
        <v>135</v>
      </c>
      <c r="D13" s="5" t="s">
        <v>178</v>
      </c>
      <c r="E13" s="217">
        <v>1</v>
      </c>
      <c r="F13" s="218">
        <v>1</v>
      </c>
      <c r="G13" s="219">
        <v>1</v>
      </c>
      <c r="H13" s="219">
        <v>1</v>
      </c>
      <c r="I13" s="218">
        <v>1</v>
      </c>
      <c r="J13" s="218">
        <v>1</v>
      </c>
      <c r="K13" s="218">
        <v>1</v>
      </c>
      <c r="L13" s="218">
        <v>1</v>
      </c>
      <c r="M13" s="218">
        <v>1</v>
      </c>
      <c r="N13" s="218">
        <v>1</v>
      </c>
      <c r="O13" s="218">
        <v>1</v>
      </c>
      <c r="P13" s="218">
        <v>1</v>
      </c>
      <c r="Q13" s="218">
        <v>1</v>
      </c>
      <c r="R13" s="218">
        <v>1</v>
      </c>
      <c r="S13" s="218">
        <v>1</v>
      </c>
      <c r="T13" s="218">
        <v>1</v>
      </c>
      <c r="U13" s="218">
        <v>1</v>
      </c>
      <c r="V13" s="218">
        <v>1</v>
      </c>
      <c r="W13" s="218">
        <v>1</v>
      </c>
      <c r="X13" s="218">
        <v>1</v>
      </c>
      <c r="Y13" s="218">
        <v>1</v>
      </c>
      <c r="Z13" s="218">
        <v>1</v>
      </c>
      <c r="AA13" s="218">
        <v>1</v>
      </c>
      <c r="AB13" s="218">
        <v>1</v>
      </c>
      <c r="AC13" s="218">
        <v>1</v>
      </c>
      <c r="AD13" s="218">
        <v>1</v>
      </c>
      <c r="AE13" s="218">
        <v>1</v>
      </c>
      <c r="AF13" s="218">
        <v>1</v>
      </c>
      <c r="AG13" s="218">
        <v>1</v>
      </c>
      <c r="AH13" s="218">
        <v>1</v>
      </c>
      <c r="AI13" s="218">
        <v>1</v>
      </c>
      <c r="AJ13" s="218">
        <v>1</v>
      </c>
      <c r="AK13" s="218">
        <v>1</v>
      </c>
      <c r="AL13" s="218">
        <v>1</v>
      </c>
      <c r="AM13" s="218">
        <v>1</v>
      </c>
      <c r="AN13" s="218">
        <v>1</v>
      </c>
      <c r="AO13" s="218">
        <v>1</v>
      </c>
      <c r="AP13" s="218">
        <v>1</v>
      </c>
      <c r="AQ13" s="218">
        <v>1</v>
      </c>
      <c r="AR13" s="218">
        <v>1</v>
      </c>
      <c r="AS13" s="218">
        <v>1</v>
      </c>
      <c r="AT13" s="218">
        <v>1</v>
      </c>
      <c r="AU13" s="307">
        <v>1</v>
      </c>
    </row>
    <row r="14" spans="2:47" ht="30.75" hidden="1" customHeight="1" outlineLevel="1" thickBot="1" x14ac:dyDescent="0.3">
      <c r="B14" s="18"/>
      <c r="C14" s="66" t="s">
        <v>784</v>
      </c>
      <c r="D14" s="5"/>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14"/>
    </row>
    <row r="15" spans="2:47" ht="30.75" hidden="1" customHeight="1" outlineLevel="1" thickBot="1" x14ac:dyDescent="0.3">
      <c r="B15" s="18"/>
      <c r="C15" s="66" t="s">
        <v>794</v>
      </c>
      <c r="D15" s="5"/>
      <c r="E15" s="38">
        <f>IFERROR(_xlfn.XLOOKUP(E14,Database!$B$181:$B$560,Database!$C$181:$C$560),0)</f>
        <v>0</v>
      </c>
      <c r="F15" s="38">
        <f>IFERROR(_xlfn.XLOOKUP(F14,Database!$B$181:$B$560,Database!$C$181:$C$560),0)</f>
        <v>0</v>
      </c>
      <c r="G15" s="214">
        <f>IFERROR(_xlfn.XLOOKUP(G14,Database!$B$181:$B$560,Database!$C$181:$C$560),0)</f>
        <v>0</v>
      </c>
      <c r="H15" s="38">
        <f>IFERROR(_xlfn.XLOOKUP(H14,Database!$B$181:$B$560,Database!$C$181:$C$560),0)</f>
        <v>0</v>
      </c>
      <c r="I15" s="38">
        <f>IFERROR(_xlfn.XLOOKUP(I14,Database!$B$181:$B$560,Database!$C$181:$C$560),0)</f>
        <v>0</v>
      </c>
      <c r="J15" s="38">
        <f>IFERROR(_xlfn.XLOOKUP(J14,Database!$B$181:$B$560,Database!$C$181:$C$560),0)</f>
        <v>0</v>
      </c>
      <c r="K15" s="38">
        <f>IFERROR(_xlfn.XLOOKUP(K14,Database!$B$181:$B$560,Database!$C$181:$C$560),0)</f>
        <v>0</v>
      </c>
      <c r="L15" s="38">
        <f>IFERROR(_xlfn.XLOOKUP(L14,Database!$B$181:$B$560,Database!$C$181:$C$560),0)</f>
        <v>0</v>
      </c>
      <c r="M15" s="38">
        <f>IFERROR(_xlfn.XLOOKUP(M14,Database!$B$181:$B$560,Database!$C$181:$C$560),0)</f>
        <v>0</v>
      </c>
      <c r="N15" s="38">
        <f>IFERROR(_xlfn.XLOOKUP(N14,Database!$B$181:$B$560,Database!$C$181:$C$560),0)</f>
        <v>0</v>
      </c>
      <c r="O15" s="38">
        <f>IFERROR(_xlfn.XLOOKUP(O14,Database!$B$181:$B$560,Database!$C$181:$C$560),0)</f>
        <v>0</v>
      </c>
      <c r="P15" s="38">
        <f>IFERROR(_xlfn.XLOOKUP(P14,Database!$B$181:$B$560,Database!$C$181:$C$560),0)</f>
        <v>0</v>
      </c>
      <c r="Q15" s="38">
        <f>IFERROR(_xlfn.XLOOKUP(Q14,Database!$B$181:$B$560,Database!$C$181:$C$560),0)</f>
        <v>0</v>
      </c>
      <c r="R15" s="38">
        <f>IFERROR(_xlfn.XLOOKUP(R14,Database!$B$181:$B$560,Database!$C$181:$C$560),0)</f>
        <v>0</v>
      </c>
      <c r="S15" s="38">
        <f>IFERROR(_xlfn.XLOOKUP(S14,Database!$B$181:$B$560,Database!$C$181:$C$560),0)</f>
        <v>0</v>
      </c>
      <c r="T15" s="38">
        <f>IFERROR(_xlfn.XLOOKUP(T14,Database!$B$181:$B$560,Database!$C$181:$C$560),0)</f>
        <v>0</v>
      </c>
      <c r="U15" s="38">
        <f>IFERROR(_xlfn.XLOOKUP(U14,Database!$B$181:$B$560,Database!$C$181:$C$560),0)</f>
        <v>0</v>
      </c>
      <c r="V15" s="38">
        <f>IFERROR(_xlfn.XLOOKUP(V14,Database!$B$181:$B$560,Database!$C$181:$C$560),0)</f>
        <v>0</v>
      </c>
      <c r="W15" s="38">
        <f>IFERROR(_xlfn.XLOOKUP(W14,Database!$B$181:$B$560,Database!$C$181:$C$560),0)</f>
        <v>0</v>
      </c>
      <c r="X15" s="38">
        <f>IFERROR(_xlfn.XLOOKUP(X14,Database!$B$181:$B$560,Database!$C$181:$C$560),0)</f>
        <v>0</v>
      </c>
      <c r="Y15" s="38">
        <f>IFERROR(_xlfn.XLOOKUP(Y14,Database!$B$181:$B$560,Database!$C$181:$C$560),0)</f>
        <v>0</v>
      </c>
      <c r="Z15" s="38">
        <f>IFERROR(_xlfn.XLOOKUP(Z14,Database!$B$181:$B$560,Database!$C$181:$C$560),0)</f>
        <v>0</v>
      </c>
      <c r="AA15" s="38">
        <f>IFERROR(_xlfn.XLOOKUP(AA14,Database!$B$181:$B$560,Database!$C$181:$C$560),0)</f>
        <v>0</v>
      </c>
      <c r="AB15" s="38">
        <f>IFERROR(_xlfn.XLOOKUP(AB14,Database!$B$181:$B$560,Database!$C$181:$C$560),0)</f>
        <v>0</v>
      </c>
      <c r="AC15" s="38">
        <f>IFERROR(_xlfn.XLOOKUP(AC14,Database!$B$181:$B$560,Database!$C$181:$C$560),0)</f>
        <v>0</v>
      </c>
      <c r="AD15" s="38">
        <f>IFERROR(_xlfn.XLOOKUP(AD14,Database!$B$181:$B$560,Database!$C$181:$C$560),0)</f>
        <v>0</v>
      </c>
      <c r="AE15" s="38">
        <f>IFERROR(_xlfn.XLOOKUP(AE14,Database!$B$181:$B$560,Database!$C$181:$C$560),0)</f>
        <v>0</v>
      </c>
      <c r="AF15" s="38">
        <f>IFERROR(_xlfn.XLOOKUP(AF14,Database!$B$181:$B$560,Database!$C$181:$C$560),0)</f>
        <v>0</v>
      </c>
      <c r="AG15" s="38">
        <f>IFERROR(_xlfn.XLOOKUP(AG14,Database!$B$181:$B$560,Database!$C$181:$C$560),0)</f>
        <v>0</v>
      </c>
      <c r="AH15" s="38">
        <f>IFERROR(_xlfn.XLOOKUP(AH14,Database!$B$181:$B$560,Database!$C$181:$C$560),0)</f>
        <v>0</v>
      </c>
      <c r="AI15" s="38">
        <f>IFERROR(_xlfn.XLOOKUP(AI14,Database!$B$181:$B$560,Database!$C$181:$C$560),0)</f>
        <v>0</v>
      </c>
      <c r="AJ15" s="38">
        <f>IFERROR(_xlfn.XLOOKUP(AJ14,Database!$B$181:$B$560,Database!$C$181:$C$560),0)</f>
        <v>0</v>
      </c>
      <c r="AK15" s="38">
        <f>IFERROR(_xlfn.XLOOKUP(AK14,Database!$B$181:$B$560,Database!$C$181:$C$560),0)</f>
        <v>0</v>
      </c>
      <c r="AL15" s="38">
        <f>IFERROR(_xlfn.XLOOKUP(AL14,Database!$B$181:$B$560,Database!$C$181:$C$560),0)</f>
        <v>0</v>
      </c>
      <c r="AM15" s="38">
        <f>IFERROR(_xlfn.XLOOKUP(AM14,Database!$B$181:$B$560,Database!$C$181:$C$560),0)</f>
        <v>0</v>
      </c>
      <c r="AN15" s="38">
        <f>IFERROR(_xlfn.XLOOKUP(AN14,Database!$B$181:$B$560,Database!$C$181:$C$560),0)</f>
        <v>0</v>
      </c>
      <c r="AO15" s="38">
        <f>IFERROR(_xlfn.XLOOKUP(AO14,Database!$B$181:$B$560,Database!$C$181:$C$560),0)</f>
        <v>0</v>
      </c>
      <c r="AP15" s="38">
        <f>IFERROR(_xlfn.XLOOKUP(AP14,Database!$B$181:$B$560,Database!$C$181:$C$560),0)</f>
        <v>0</v>
      </c>
      <c r="AQ15" s="38">
        <f>IFERROR(_xlfn.XLOOKUP(AQ14,Database!$B$181:$B$560,Database!$C$181:$C$560),0)</f>
        <v>0</v>
      </c>
      <c r="AR15" s="38">
        <f>IFERROR(_xlfn.XLOOKUP(AR14,Database!$B$181:$B$560,Database!$C$181:$C$560),0)</f>
        <v>0</v>
      </c>
      <c r="AS15" s="38">
        <f>IFERROR(_xlfn.XLOOKUP(AS14,Database!$B$181:$B$560,Database!$C$181:$C$560),0)</f>
        <v>0</v>
      </c>
      <c r="AT15" s="38">
        <f>IFERROR(_xlfn.XLOOKUP(AT14,Database!$B$181:$B$560,Database!$C$181:$C$560),0)</f>
        <v>0</v>
      </c>
      <c r="AU15" s="314">
        <f>IFERROR(_xlfn.XLOOKUP(AU14,Database!$B$181:$B$560,Database!$C$181:$C$560),0)</f>
        <v>0</v>
      </c>
    </row>
    <row r="16" spans="2:47" ht="30.75" customHeight="1" outlineLevel="1" thickBot="1" x14ac:dyDescent="0.3">
      <c r="B16" s="18"/>
      <c r="C16" s="66" t="s">
        <v>379</v>
      </c>
      <c r="D16" s="5" t="s">
        <v>1329</v>
      </c>
      <c r="E16" s="323">
        <f>Database!$B$635</f>
        <v>3.5000000000000003E-2</v>
      </c>
      <c r="F16" s="324">
        <f>Database!$B$635</f>
        <v>3.5000000000000003E-2</v>
      </c>
      <c r="G16" s="324">
        <f>Database!$B$635</f>
        <v>3.5000000000000003E-2</v>
      </c>
      <c r="H16" s="324">
        <f>Database!$B$635</f>
        <v>3.5000000000000003E-2</v>
      </c>
      <c r="I16" s="324">
        <f>Database!$B$635</f>
        <v>3.5000000000000003E-2</v>
      </c>
      <c r="J16" s="324">
        <f>Database!$B$635</f>
        <v>3.5000000000000003E-2</v>
      </c>
      <c r="K16" s="324">
        <f>Database!$B$635</f>
        <v>3.5000000000000003E-2</v>
      </c>
      <c r="L16" s="324">
        <f>Database!$B$635</f>
        <v>3.5000000000000003E-2</v>
      </c>
      <c r="M16" s="324">
        <f>Database!$B$635</f>
        <v>3.5000000000000003E-2</v>
      </c>
      <c r="N16" s="324">
        <f>Database!$B$635</f>
        <v>3.5000000000000003E-2</v>
      </c>
      <c r="O16" s="324">
        <f>Database!$B$635</f>
        <v>3.5000000000000003E-2</v>
      </c>
      <c r="P16" s="324">
        <f>Database!$B$635</f>
        <v>3.5000000000000003E-2</v>
      </c>
      <c r="Q16" s="324">
        <f>Database!$B$635</f>
        <v>3.5000000000000003E-2</v>
      </c>
      <c r="R16" s="324">
        <f>Database!$B$635</f>
        <v>3.5000000000000003E-2</v>
      </c>
      <c r="S16" s="324">
        <f>Database!$B$635</f>
        <v>3.5000000000000003E-2</v>
      </c>
      <c r="T16" s="324">
        <f>Database!$B$635</f>
        <v>3.5000000000000003E-2</v>
      </c>
      <c r="U16" s="324">
        <f>Database!$B$635</f>
        <v>3.5000000000000003E-2</v>
      </c>
      <c r="V16" s="324">
        <f>Database!$B$635</f>
        <v>3.5000000000000003E-2</v>
      </c>
      <c r="W16" s="324">
        <f>Database!$B$635</f>
        <v>3.5000000000000003E-2</v>
      </c>
      <c r="X16" s="324">
        <f>Database!$B$635</f>
        <v>3.5000000000000003E-2</v>
      </c>
      <c r="Y16" s="324">
        <f>Database!$B$635</f>
        <v>3.5000000000000003E-2</v>
      </c>
      <c r="Z16" s="324">
        <f>Database!$B$635</f>
        <v>3.5000000000000003E-2</v>
      </c>
      <c r="AA16" s="324">
        <f>Database!$B$635</f>
        <v>3.5000000000000003E-2</v>
      </c>
      <c r="AB16" s="324">
        <f>Database!$B$635</f>
        <v>3.5000000000000003E-2</v>
      </c>
      <c r="AC16" s="324">
        <f>Database!$B$635</f>
        <v>3.5000000000000003E-2</v>
      </c>
      <c r="AD16" s="324">
        <f>Database!$B$635</f>
        <v>3.5000000000000003E-2</v>
      </c>
      <c r="AE16" s="324">
        <f>Database!$B$635</f>
        <v>3.5000000000000003E-2</v>
      </c>
      <c r="AF16" s="324">
        <f>Database!$B$635</f>
        <v>3.5000000000000003E-2</v>
      </c>
      <c r="AG16" s="324">
        <f>Database!$B$635</f>
        <v>3.5000000000000003E-2</v>
      </c>
      <c r="AH16" s="324">
        <f>Database!$B$635</f>
        <v>3.5000000000000003E-2</v>
      </c>
      <c r="AI16" s="324">
        <f>Database!$B$635</f>
        <v>3.5000000000000003E-2</v>
      </c>
      <c r="AJ16" s="324">
        <f>Database!$B$635</f>
        <v>3.5000000000000003E-2</v>
      </c>
      <c r="AK16" s="324">
        <f>Database!$B$635</f>
        <v>3.5000000000000003E-2</v>
      </c>
      <c r="AL16" s="324">
        <f>Database!$B$635</f>
        <v>3.5000000000000003E-2</v>
      </c>
      <c r="AM16" s="324">
        <f>Database!$B$635</f>
        <v>3.5000000000000003E-2</v>
      </c>
      <c r="AN16" s="324">
        <f>Database!$B$635</f>
        <v>3.5000000000000003E-2</v>
      </c>
      <c r="AO16" s="324">
        <f>Database!$B$635</f>
        <v>3.5000000000000003E-2</v>
      </c>
      <c r="AP16" s="324">
        <f>Database!$B$635</f>
        <v>3.5000000000000003E-2</v>
      </c>
      <c r="AQ16" s="324">
        <f>Database!$B$635</f>
        <v>3.5000000000000003E-2</v>
      </c>
      <c r="AR16" s="324">
        <f>Database!$B$635</f>
        <v>3.5000000000000003E-2</v>
      </c>
      <c r="AS16" s="324">
        <f>Database!$B$635</f>
        <v>3.5000000000000003E-2</v>
      </c>
      <c r="AT16" s="324">
        <f>Database!$B$635</f>
        <v>3.5000000000000003E-2</v>
      </c>
      <c r="AU16" s="325">
        <f>Database!$B$635</f>
        <v>3.5000000000000003E-2</v>
      </c>
    </row>
    <row r="17" spans="2:47" ht="30.75" customHeight="1" outlineLevel="1" thickBot="1" x14ac:dyDescent="0.3">
      <c r="B17" s="18"/>
      <c r="C17" s="66" t="s">
        <v>43</v>
      </c>
      <c r="D17" s="5" t="s">
        <v>70</v>
      </c>
      <c r="E17" s="22">
        <v>30</v>
      </c>
      <c r="F17" s="23">
        <v>30</v>
      </c>
      <c r="G17" s="23">
        <v>3</v>
      </c>
      <c r="H17" s="23">
        <v>3</v>
      </c>
      <c r="I17" s="23">
        <v>3</v>
      </c>
      <c r="J17" s="23">
        <v>3</v>
      </c>
      <c r="K17" s="23">
        <v>3</v>
      </c>
      <c r="L17" s="23">
        <v>3</v>
      </c>
      <c r="M17" s="23">
        <v>3</v>
      </c>
      <c r="N17" s="23">
        <v>3</v>
      </c>
      <c r="O17" s="23">
        <v>3</v>
      </c>
      <c r="P17" s="23">
        <v>3</v>
      </c>
      <c r="Q17" s="23">
        <v>3</v>
      </c>
      <c r="R17" s="23">
        <v>3</v>
      </c>
      <c r="S17" s="23">
        <v>3</v>
      </c>
      <c r="T17" s="23">
        <v>3</v>
      </c>
      <c r="U17" s="23">
        <v>3</v>
      </c>
      <c r="V17" s="23">
        <v>3</v>
      </c>
      <c r="W17" s="23">
        <v>3</v>
      </c>
      <c r="X17" s="23">
        <v>3</v>
      </c>
      <c r="Y17" s="23">
        <v>3</v>
      </c>
      <c r="Z17" s="23">
        <v>3</v>
      </c>
      <c r="AA17" s="23">
        <v>30</v>
      </c>
      <c r="AB17" s="23">
        <v>30</v>
      </c>
      <c r="AC17" s="23">
        <v>30</v>
      </c>
      <c r="AD17" s="23">
        <v>30</v>
      </c>
      <c r="AE17" s="23">
        <v>3</v>
      </c>
      <c r="AF17" s="23">
        <v>3</v>
      </c>
      <c r="AG17" s="23">
        <v>3</v>
      </c>
      <c r="AH17" s="23">
        <v>3</v>
      </c>
      <c r="AI17" s="23">
        <v>3</v>
      </c>
      <c r="AJ17" s="23">
        <v>3</v>
      </c>
      <c r="AK17" s="23">
        <v>3</v>
      </c>
      <c r="AL17" s="23">
        <v>3</v>
      </c>
      <c r="AM17" s="23">
        <v>5</v>
      </c>
      <c r="AN17" s="23">
        <v>20</v>
      </c>
      <c r="AO17" s="23">
        <v>20</v>
      </c>
      <c r="AP17" s="23">
        <v>10</v>
      </c>
      <c r="AQ17" s="23">
        <v>10</v>
      </c>
      <c r="AR17" s="23">
        <v>10</v>
      </c>
      <c r="AS17" s="23">
        <v>30</v>
      </c>
      <c r="AT17" s="23">
        <v>30</v>
      </c>
      <c r="AU17" s="315">
        <v>10</v>
      </c>
    </row>
    <row r="18" spans="2:47" ht="15.75" thickBot="1" x14ac:dyDescent="0.3">
      <c r="B18" s="140"/>
      <c r="C18" s="141"/>
      <c r="D18" s="141"/>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row>
    <row r="19" spans="2:47" ht="33" customHeight="1" outlineLevel="1" thickBot="1" x14ac:dyDescent="0.3">
      <c r="B19" s="85" t="s">
        <v>247</v>
      </c>
      <c r="C19" s="65" t="s">
        <v>4</v>
      </c>
      <c r="D19" s="4" t="s">
        <v>72</v>
      </c>
      <c r="E19" s="305" t="s">
        <v>68</v>
      </c>
      <c r="F19" s="305" t="s">
        <v>68</v>
      </c>
      <c r="G19" s="305" t="s">
        <v>1108</v>
      </c>
      <c r="H19" s="305" t="s">
        <v>1107</v>
      </c>
      <c r="I19" s="305" t="s">
        <v>1108</v>
      </c>
      <c r="J19" s="305" t="s">
        <v>107</v>
      </c>
      <c r="K19" s="305" t="s">
        <v>179</v>
      </c>
      <c r="L19" s="305" t="s">
        <v>179</v>
      </c>
      <c r="M19" s="305" t="s">
        <v>179</v>
      </c>
      <c r="N19" s="305" t="s">
        <v>179</v>
      </c>
      <c r="O19" s="305" t="s">
        <v>179</v>
      </c>
      <c r="P19" s="305" t="s">
        <v>179</v>
      </c>
      <c r="Q19" s="305" t="s">
        <v>179</v>
      </c>
      <c r="R19" s="305" t="s">
        <v>179</v>
      </c>
      <c r="S19" s="305" t="s">
        <v>169</v>
      </c>
      <c r="T19" s="305" t="s">
        <v>352</v>
      </c>
      <c r="U19" s="305" t="s">
        <v>179</v>
      </c>
      <c r="V19" s="305" t="s">
        <v>169</v>
      </c>
      <c r="W19" s="305" t="s">
        <v>353</v>
      </c>
      <c r="X19" s="305" t="s">
        <v>352</v>
      </c>
      <c r="Y19" s="305" t="s">
        <v>1108</v>
      </c>
      <c r="Z19" s="305" t="s">
        <v>1108</v>
      </c>
      <c r="AA19" s="305" t="s">
        <v>1108</v>
      </c>
      <c r="AB19" s="305" t="s">
        <v>1108</v>
      </c>
      <c r="AC19" s="305" t="s">
        <v>1108</v>
      </c>
      <c r="AD19" s="305" t="s">
        <v>1108</v>
      </c>
      <c r="AE19" s="305" t="s">
        <v>1096</v>
      </c>
      <c r="AF19" s="305" t="s">
        <v>1096</v>
      </c>
      <c r="AG19" s="305" t="s">
        <v>1108</v>
      </c>
      <c r="AH19" s="305" t="s">
        <v>1108</v>
      </c>
      <c r="AI19" s="305" t="s">
        <v>162</v>
      </c>
      <c r="AJ19" s="305" t="s">
        <v>1108</v>
      </c>
      <c r="AK19" s="305" t="s">
        <v>331</v>
      </c>
      <c r="AL19" s="305" t="s">
        <v>1107</v>
      </c>
      <c r="AM19" s="305" t="s">
        <v>352</v>
      </c>
      <c r="AN19" s="305" t="s">
        <v>351</v>
      </c>
      <c r="AO19" s="305" t="s">
        <v>351</v>
      </c>
      <c r="AP19" s="305" t="s">
        <v>106</v>
      </c>
      <c r="AQ19" s="305" t="s">
        <v>106</v>
      </c>
      <c r="AR19" s="305" t="s">
        <v>351</v>
      </c>
      <c r="AS19" s="305" t="s">
        <v>105</v>
      </c>
      <c r="AT19" s="305" t="s">
        <v>105</v>
      </c>
      <c r="AU19" s="306" t="s">
        <v>331</v>
      </c>
    </row>
    <row r="20" spans="2:47" ht="38.25" customHeight="1" outlineLevel="1" thickBot="1" x14ac:dyDescent="0.3">
      <c r="B20" s="84" t="s">
        <v>246</v>
      </c>
      <c r="C20" s="66" t="s">
        <v>108</v>
      </c>
      <c r="D20" s="5" t="s">
        <v>73</v>
      </c>
      <c r="E20" s="16" t="str">
        <f>_xlfn.XLOOKUP(E19,Database!$B$65:$B$86,Database!$D$65:$D$86)</f>
        <v>tCO₂e removed</v>
      </c>
      <c r="F20" s="16" t="str">
        <f>_xlfn.XLOOKUP(F19,Database!$B$65:$B$86,Database!$D$65:$D$86)</f>
        <v>tCO₂e removed</v>
      </c>
      <c r="G20" s="16" t="str">
        <f>_xlfn.XLOOKUP(G19,Database!$B$65:$B$86,Database!$D$65:$D$86)</f>
        <v>Kg of nitrogen (N) pollution reduced</v>
      </c>
      <c r="H20" s="16" t="str">
        <f>_xlfn.XLOOKUP(H19,Database!$B$65:$B$86,Database!$D$65:$D$86)</f>
        <v>Kg of phosphorus (P) pollution reduced</v>
      </c>
      <c r="I20" s="16" t="str">
        <f>_xlfn.XLOOKUP(I19,Database!$B$65:$B$86,Database!$D$65:$D$86)</f>
        <v>Kg of nitrogen (N) pollution reduced</v>
      </c>
      <c r="J20" s="16" t="str">
        <f>_xlfn.XLOOKUP(J19,Database!$B$65:$B$86,Database!$D$65:$D$86)</f>
        <v>Km restored</v>
      </c>
      <c r="K20" s="16" t="str">
        <f>_xlfn.XLOOKUP(K19,Database!$B$65:$B$86,Database!$D$65:$D$86)</f>
        <v>Breeding pairs (or nests) sustained in successful reproduction</v>
      </c>
      <c r="L20" s="16" t="str">
        <f>_xlfn.XLOOKUP(L19,Database!$B$65:$B$86,Database!$D$65:$D$86)</f>
        <v>Breeding pairs (or nests) sustained in successful reproduction</v>
      </c>
      <c r="M20" s="16" t="str">
        <f>_xlfn.XLOOKUP(M19,Database!$B$65:$B$86,Database!$D$65:$D$86)</f>
        <v>Breeding pairs (or nests) sustained in successful reproduction</v>
      </c>
      <c r="N20" s="16" t="str">
        <f>_xlfn.XLOOKUP(N19,Database!$B$65:$B$86,Database!$D$65:$D$86)</f>
        <v>Breeding pairs (or nests) sustained in successful reproduction</v>
      </c>
      <c r="O20" s="16" t="str">
        <f>_xlfn.XLOOKUP(O19,Database!$B$65:$B$86,Database!$D$65:$D$86)</f>
        <v>Breeding pairs (or nests) sustained in successful reproduction</v>
      </c>
      <c r="P20" s="16" t="str">
        <f>_xlfn.XLOOKUP(P19,Database!$B$65:$B$86,Database!$D$65:$D$86)</f>
        <v>Breeding pairs (or nests) sustained in successful reproduction</v>
      </c>
      <c r="Q20" s="16" t="str">
        <f>_xlfn.XLOOKUP(Q19,Database!$B$65:$B$86,Database!$D$65:$D$86)</f>
        <v>Breeding pairs (or nests) sustained in successful reproduction</v>
      </c>
      <c r="R20" s="16" t="str">
        <f>_xlfn.XLOOKUP(R19,Database!$B$65:$B$86,Database!$D$65:$D$86)</f>
        <v>Breeding pairs (or nests) sustained in successful reproduction</v>
      </c>
      <c r="S20" s="16" t="str">
        <f>_xlfn.XLOOKUP(S19,Database!$B$65:$B$86,Database!$D$65:$D$86)</f>
        <v>Individuals protected</v>
      </c>
      <c r="T20" s="16" t="str">
        <f>_xlfn.XLOOKUP(T19,Database!$B$65:$B$86,Database!$D$65:$D$86)</f>
        <v>Hectares created</v>
      </c>
      <c r="U20" s="16" t="str">
        <f>_xlfn.XLOOKUP(U19,Database!$B$65:$B$86,Database!$D$65:$D$86)</f>
        <v>Breeding pairs (or nests) sustained in successful reproduction</v>
      </c>
      <c r="V20" s="16" t="str">
        <f>_xlfn.XLOOKUP(V19,Database!$B$65:$B$86,Database!$D$65:$D$86)</f>
        <v>Individuals protected</v>
      </c>
      <c r="W20" s="16" t="str">
        <f>_xlfn.XLOOKUP(W19,Database!$B$65:$B$86,Database!$D$65:$D$86)</f>
        <v>Hectares created</v>
      </c>
      <c r="X20" s="16" t="str">
        <f>_xlfn.XLOOKUP(X19,Database!$B$65:$B$86,Database!$D$65:$D$86)</f>
        <v>Hectares created</v>
      </c>
      <c r="Y20" s="16" t="str">
        <f>_xlfn.XLOOKUP(Y19,Database!$B$65:$B$86,Database!$D$65:$D$86)</f>
        <v>Kg of nitrogen (N) pollution reduced</v>
      </c>
      <c r="Z20" s="16" t="str">
        <f>_xlfn.XLOOKUP(Z19,Database!$B$65:$B$86,Database!$D$65:$D$86)</f>
        <v>Kg of nitrogen (N) pollution reduced</v>
      </c>
      <c r="AA20" s="16" t="str">
        <f>_xlfn.XLOOKUP(AA19,Database!$B$65:$B$86,Database!$D$65:$D$86)</f>
        <v>Kg of nitrogen (N) pollution reduced</v>
      </c>
      <c r="AB20" s="16" t="str">
        <f>_xlfn.XLOOKUP(AB19,Database!$B$65:$B$86,Database!$D$65:$D$86)</f>
        <v>Kg of nitrogen (N) pollution reduced</v>
      </c>
      <c r="AC20" s="16" t="str">
        <f>_xlfn.XLOOKUP(AC19,Database!$B$65:$B$86,Database!$D$65:$D$86)</f>
        <v>Kg of nitrogen (N) pollution reduced</v>
      </c>
      <c r="AD20" s="16" t="str">
        <f>_xlfn.XLOOKUP(AD19,Database!$B$65:$B$86,Database!$D$65:$D$86)</f>
        <v>Kg of nitrogen (N) pollution reduced</v>
      </c>
      <c r="AE20" s="16" t="str">
        <f>_xlfn.XLOOKUP(AE19,Database!$B$65:$B$86,Database!$D$65:$D$86)</f>
        <v>Kg reduction of non-nutrient pollutants entering waters (sediment, pesticides, chemicals)</v>
      </c>
      <c r="AF20" s="16" t="str">
        <f>_xlfn.XLOOKUP(AF19,Database!$B$65:$B$86,Database!$D$65:$D$86)</f>
        <v>Kg reduction of non-nutrient pollutants entering waters (sediment, pesticides, chemicals)</v>
      </c>
      <c r="AG20" s="16" t="str">
        <f>_xlfn.XLOOKUP(AG19,Database!$B$65:$B$86,Database!$D$65:$D$86)</f>
        <v>Kg of nitrogen (N) pollution reduced</v>
      </c>
      <c r="AH20" s="16" t="str">
        <f>_xlfn.XLOOKUP(AH19,Database!$B$65:$B$86,Database!$D$65:$D$86)</f>
        <v>Kg of nitrogen (N) pollution reduced</v>
      </c>
      <c r="AI20" s="16" t="str">
        <f>_xlfn.XLOOKUP(AI19,Database!$B$65:$B$86,Database!$D$65:$D$86)</f>
        <v>Increase in tonnes of Soil Organic Carbon (tSOC)</v>
      </c>
      <c r="AJ20" s="16" t="str">
        <f>_xlfn.XLOOKUP(AJ19,Database!$B$65:$B$86,Database!$D$65:$D$86)</f>
        <v>Kg of nitrogen (N) pollution reduced</v>
      </c>
      <c r="AK20" s="16" t="str">
        <f>_xlfn.XLOOKUP(AK19,Database!$B$65:$B$86,Database!$D$65:$D$86)</f>
        <v>New breeding sites created (pond, roost or colony)</v>
      </c>
      <c r="AL20" s="16" t="str">
        <f>_xlfn.XLOOKUP(AL19,Database!$B$65:$B$86,Database!$D$65:$D$86)</f>
        <v>Kg of phosphorus (P) pollution reduced</v>
      </c>
      <c r="AM20" s="16" t="str">
        <f>_xlfn.XLOOKUP(AM19,Database!$B$65:$B$86,Database!$D$65:$D$86)</f>
        <v>Hectares created</v>
      </c>
      <c r="AN20" s="16" t="str">
        <f>_xlfn.XLOOKUP(AN19,Database!$B$65:$B$86,Database!$D$65:$D$86)</f>
        <v>Hectares created</v>
      </c>
      <c r="AO20" s="16" t="str">
        <f>_xlfn.XLOOKUP(AO19,Database!$B$65:$B$86,Database!$D$65:$D$86)</f>
        <v>Hectares created</v>
      </c>
      <c r="AP20" s="16" t="str">
        <f>_xlfn.XLOOKUP(AP19,Database!$B$65:$B$86,Database!$D$65:$D$86)</f>
        <v>Hectares restored</v>
      </c>
      <c r="AQ20" s="16" t="str">
        <f>_xlfn.XLOOKUP(AQ19,Database!$B$65:$B$86,Database!$D$65:$D$86)</f>
        <v>Hectares restored</v>
      </c>
      <c r="AR20" s="16" t="str">
        <f>_xlfn.XLOOKUP(AR19,Database!$B$65:$B$86,Database!$D$65:$D$86)</f>
        <v>Hectares created</v>
      </c>
      <c r="AS20" s="16" t="str">
        <f>_xlfn.XLOOKUP(AS19,Database!$B$65:$B$86,Database!$D$65:$D$86)</f>
        <v>Km created</v>
      </c>
      <c r="AT20" s="16" t="str">
        <f>_xlfn.XLOOKUP(AT19,Database!$B$65:$B$86,Database!$D$65:$D$86)</f>
        <v>Km created</v>
      </c>
      <c r="AU20" s="226" t="str">
        <f>_xlfn.XLOOKUP(AU19,Database!$B$65:$B$86,Database!$D$65:$D$86)</f>
        <v>New breeding sites created (pond, roost or colony)</v>
      </c>
    </row>
    <row r="21" spans="2:47" ht="31.5" customHeight="1" outlineLevel="1" thickBot="1" x14ac:dyDescent="0.3">
      <c r="B21" s="7"/>
      <c r="C21" s="66" t="s">
        <v>131</v>
      </c>
      <c r="D21" s="5" t="s">
        <v>172</v>
      </c>
      <c r="E21" s="38">
        <v>30</v>
      </c>
      <c r="F21" s="218">
        <v>65</v>
      </c>
      <c r="G21" s="219">
        <v>90</v>
      </c>
      <c r="H21" s="219">
        <v>6</v>
      </c>
      <c r="I21" s="218">
        <v>135</v>
      </c>
      <c r="J21" s="218">
        <v>1.25</v>
      </c>
      <c r="K21" s="218">
        <v>0.1</v>
      </c>
      <c r="L21" s="218">
        <v>0.45</v>
      </c>
      <c r="M21" s="218">
        <v>3.5000000000000003E-2</v>
      </c>
      <c r="N21" s="218">
        <v>7.4999999999999997E-2</v>
      </c>
      <c r="O21" s="218">
        <v>7.4999999999999997E-2</v>
      </c>
      <c r="P21" s="218">
        <v>0.22500000000000001</v>
      </c>
      <c r="Q21" s="218">
        <v>0.15</v>
      </c>
      <c r="R21" s="218">
        <v>28</v>
      </c>
      <c r="S21" s="218">
        <v>20</v>
      </c>
      <c r="T21" s="218">
        <v>1</v>
      </c>
      <c r="U21" s="218">
        <v>0.6</v>
      </c>
      <c r="V21" s="218">
        <v>30</v>
      </c>
      <c r="W21" s="218">
        <v>1</v>
      </c>
      <c r="X21" s="218">
        <v>1</v>
      </c>
      <c r="Y21" s="218">
        <v>300</v>
      </c>
      <c r="Z21" s="218">
        <v>300</v>
      </c>
      <c r="AA21" s="218">
        <f>55*AA17</f>
        <v>1650</v>
      </c>
      <c r="AB21" s="218">
        <f>5*AB17</f>
        <v>150</v>
      </c>
      <c r="AC21" s="218">
        <f>120*AC17</f>
        <v>3600</v>
      </c>
      <c r="AD21" s="218">
        <f>180*AD17</f>
        <v>5400</v>
      </c>
      <c r="AE21" s="218">
        <v>1</v>
      </c>
      <c r="AF21" s="218">
        <v>1.7</v>
      </c>
      <c r="AG21" s="218">
        <v>150</v>
      </c>
      <c r="AH21" s="218">
        <v>360</v>
      </c>
      <c r="AI21" s="218">
        <v>0.3</v>
      </c>
      <c r="AJ21" s="218">
        <v>90</v>
      </c>
      <c r="AK21" s="218">
        <v>1</v>
      </c>
      <c r="AL21" s="218">
        <v>6</v>
      </c>
      <c r="AM21" s="218">
        <v>1</v>
      </c>
      <c r="AN21" s="218">
        <v>1</v>
      </c>
      <c r="AO21" s="218">
        <v>1</v>
      </c>
      <c r="AP21" s="218">
        <v>1</v>
      </c>
      <c r="AQ21" s="218">
        <v>1</v>
      </c>
      <c r="AR21" s="218">
        <v>1</v>
      </c>
      <c r="AS21" s="218">
        <v>1</v>
      </c>
      <c r="AT21" s="218">
        <v>1</v>
      </c>
      <c r="AU21" s="307">
        <v>1</v>
      </c>
    </row>
    <row r="22" spans="2:47" ht="31.5" customHeight="1" outlineLevel="1" thickBot="1" x14ac:dyDescent="0.3">
      <c r="B22" s="7"/>
      <c r="C22" s="66" t="s">
        <v>1317</v>
      </c>
      <c r="D22" s="5" t="s">
        <v>1330</v>
      </c>
      <c r="E22" s="326">
        <v>0.1</v>
      </c>
      <c r="F22" s="326">
        <v>0.1</v>
      </c>
      <c r="G22" s="326">
        <v>0.1</v>
      </c>
      <c r="H22" s="326">
        <v>0.1</v>
      </c>
      <c r="I22" s="326">
        <v>0.1</v>
      </c>
      <c r="J22" s="326">
        <v>0.1</v>
      </c>
      <c r="K22" s="326">
        <v>0.1</v>
      </c>
      <c r="L22" s="326">
        <v>0.1</v>
      </c>
      <c r="M22" s="326">
        <v>0.1</v>
      </c>
      <c r="N22" s="326">
        <v>0.1</v>
      </c>
      <c r="O22" s="326">
        <v>0.1</v>
      </c>
      <c r="P22" s="326">
        <v>0.1</v>
      </c>
      <c r="Q22" s="326">
        <v>0.1</v>
      </c>
      <c r="R22" s="326">
        <v>0.1</v>
      </c>
      <c r="S22" s="326">
        <v>0.1</v>
      </c>
      <c r="T22" s="326">
        <v>0.1</v>
      </c>
      <c r="U22" s="326">
        <v>0.1</v>
      </c>
      <c r="V22" s="326">
        <v>0.1</v>
      </c>
      <c r="W22" s="326">
        <v>0.1</v>
      </c>
      <c r="X22" s="326">
        <v>0.1</v>
      </c>
      <c r="Y22" s="326">
        <v>0.1</v>
      </c>
      <c r="Z22" s="326">
        <v>0.1</v>
      </c>
      <c r="AA22" s="326">
        <v>0.1</v>
      </c>
      <c r="AB22" s="326">
        <v>0.1</v>
      </c>
      <c r="AC22" s="326">
        <v>0.1</v>
      </c>
      <c r="AD22" s="326">
        <v>0.1</v>
      </c>
      <c r="AE22" s="326">
        <v>0.1</v>
      </c>
      <c r="AF22" s="326">
        <v>0.1</v>
      </c>
      <c r="AG22" s="326">
        <v>0.1</v>
      </c>
      <c r="AH22" s="326">
        <v>0.1</v>
      </c>
      <c r="AI22" s="326">
        <v>0.1</v>
      </c>
      <c r="AJ22" s="326">
        <v>0.1</v>
      </c>
      <c r="AK22" s="326">
        <v>0.1</v>
      </c>
      <c r="AL22" s="326">
        <v>0.1</v>
      </c>
      <c r="AM22" s="326">
        <v>0.1</v>
      </c>
      <c r="AN22" s="326">
        <v>0.1</v>
      </c>
      <c r="AO22" s="326">
        <v>0.1</v>
      </c>
      <c r="AP22" s="326">
        <v>0.1</v>
      </c>
      <c r="AQ22" s="326">
        <v>0.1</v>
      </c>
      <c r="AR22" s="326">
        <v>0.1</v>
      </c>
      <c r="AS22" s="326">
        <v>0.1</v>
      </c>
      <c r="AT22" s="326">
        <v>0.1</v>
      </c>
      <c r="AU22" s="327">
        <v>0.1</v>
      </c>
    </row>
    <row r="23" spans="2:47" ht="31.5" customHeight="1" outlineLevel="1" thickBot="1" x14ac:dyDescent="0.3">
      <c r="B23" s="7"/>
      <c r="C23" s="66" t="s">
        <v>1318</v>
      </c>
      <c r="D23" s="5" t="s">
        <v>1331</v>
      </c>
      <c r="E23" s="328">
        <f t="shared" ref="E23:AU23" si="0">E21*(1-E22)</f>
        <v>27</v>
      </c>
      <c r="F23" s="328">
        <f t="shared" si="0"/>
        <v>58.5</v>
      </c>
      <c r="G23" s="328">
        <f t="shared" si="0"/>
        <v>81</v>
      </c>
      <c r="H23" s="328">
        <f t="shared" si="0"/>
        <v>5.4</v>
      </c>
      <c r="I23" s="328">
        <f t="shared" si="0"/>
        <v>121.5</v>
      </c>
      <c r="J23" s="328">
        <f t="shared" si="0"/>
        <v>1.125</v>
      </c>
      <c r="K23" s="328">
        <f t="shared" si="0"/>
        <v>9.0000000000000011E-2</v>
      </c>
      <c r="L23" s="328">
        <f t="shared" si="0"/>
        <v>0.40500000000000003</v>
      </c>
      <c r="M23" s="328">
        <f t="shared" si="0"/>
        <v>3.1500000000000007E-2</v>
      </c>
      <c r="N23" s="328">
        <f t="shared" si="0"/>
        <v>6.7500000000000004E-2</v>
      </c>
      <c r="O23" s="328">
        <f t="shared" si="0"/>
        <v>6.7500000000000004E-2</v>
      </c>
      <c r="P23" s="328">
        <f t="shared" si="0"/>
        <v>0.20250000000000001</v>
      </c>
      <c r="Q23" s="328">
        <f t="shared" si="0"/>
        <v>0.13500000000000001</v>
      </c>
      <c r="R23" s="328">
        <f t="shared" si="0"/>
        <v>25.2</v>
      </c>
      <c r="S23" s="328">
        <f t="shared" si="0"/>
        <v>18</v>
      </c>
      <c r="T23" s="328">
        <f t="shared" si="0"/>
        <v>0.9</v>
      </c>
      <c r="U23" s="328">
        <f t="shared" si="0"/>
        <v>0.54</v>
      </c>
      <c r="V23" s="328">
        <f t="shared" si="0"/>
        <v>27</v>
      </c>
      <c r="W23" s="328">
        <f t="shared" si="0"/>
        <v>0.9</v>
      </c>
      <c r="X23" s="328">
        <f t="shared" si="0"/>
        <v>0.9</v>
      </c>
      <c r="Y23" s="328">
        <f t="shared" si="0"/>
        <v>270</v>
      </c>
      <c r="Z23" s="328">
        <f t="shared" si="0"/>
        <v>270</v>
      </c>
      <c r="AA23" s="328">
        <f t="shared" si="0"/>
        <v>1485</v>
      </c>
      <c r="AB23" s="328">
        <f t="shared" si="0"/>
        <v>135</v>
      </c>
      <c r="AC23" s="328">
        <f t="shared" si="0"/>
        <v>3240</v>
      </c>
      <c r="AD23" s="328">
        <f t="shared" si="0"/>
        <v>4860</v>
      </c>
      <c r="AE23" s="328">
        <f t="shared" si="0"/>
        <v>0.9</v>
      </c>
      <c r="AF23" s="328">
        <f t="shared" si="0"/>
        <v>1.53</v>
      </c>
      <c r="AG23" s="328">
        <f t="shared" si="0"/>
        <v>135</v>
      </c>
      <c r="AH23" s="328">
        <f t="shared" si="0"/>
        <v>324</v>
      </c>
      <c r="AI23" s="328">
        <f t="shared" si="0"/>
        <v>0.27</v>
      </c>
      <c r="AJ23" s="328">
        <f t="shared" si="0"/>
        <v>81</v>
      </c>
      <c r="AK23" s="328">
        <f t="shared" si="0"/>
        <v>0.9</v>
      </c>
      <c r="AL23" s="328">
        <f t="shared" si="0"/>
        <v>5.4</v>
      </c>
      <c r="AM23" s="328">
        <f t="shared" si="0"/>
        <v>0.9</v>
      </c>
      <c r="AN23" s="328">
        <f t="shared" si="0"/>
        <v>0.9</v>
      </c>
      <c r="AO23" s="328">
        <f t="shared" si="0"/>
        <v>0.9</v>
      </c>
      <c r="AP23" s="328">
        <f t="shared" si="0"/>
        <v>0.9</v>
      </c>
      <c r="AQ23" s="328">
        <f t="shared" si="0"/>
        <v>0.9</v>
      </c>
      <c r="AR23" s="328">
        <f t="shared" si="0"/>
        <v>0.9</v>
      </c>
      <c r="AS23" s="328">
        <f t="shared" si="0"/>
        <v>0.9</v>
      </c>
      <c r="AT23" s="328">
        <f t="shared" si="0"/>
        <v>0.9</v>
      </c>
      <c r="AU23" s="329">
        <f t="shared" si="0"/>
        <v>0.9</v>
      </c>
    </row>
    <row r="24" spans="2:47" ht="379.5" customHeight="1" outlineLevel="1" thickBot="1" x14ac:dyDescent="0.3">
      <c r="B24" s="8"/>
      <c r="C24" s="66" t="s">
        <v>116</v>
      </c>
      <c r="D24" s="5" t="s">
        <v>122</v>
      </c>
      <c r="E24" s="271" t="s">
        <v>1244</v>
      </c>
      <c r="F24" s="271" t="s">
        <v>1245</v>
      </c>
      <c r="G24" s="272" t="s">
        <v>1246</v>
      </c>
      <c r="H24" s="272" t="s">
        <v>1215</v>
      </c>
      <c r="I24" s="272" t="s">
        <v>1216</v>
      </c>
      <c r="J24" s="272" t="s">
        <v>1247</v>
      </c>
      <c r="K24" s="272" t="s">
        <v>1217</v>
      </c>
      <c r="L24" s="272" t="s">
        <v>1218</v>
      </c>
      <c r="M24" s="272" t="s">
        <v>1219</v>
      </c>
      <c r="N24" s="272" t="s">
        <v>1220</v>
      </c>
      <c r="O24" s="272" t="s">
        <v>1221</v>
      </c>
      <c r="P24" s="272" t="s">
        <v>1222</v>
      </c>
      <c r="Q24" s="272" t="s">
        <v>1223</v>
      </c>
      <c r="R24" s="272" t="s">
        <v>1224</v>
      </c>
      <c r="S24" s="272" t="s">
        <v>1225</v>
      </c>
      <c r="T24" s="269" t="s">
        <v>1248</v>
      </c>
      <c r="U24" s="269" t="s">
        <v>1226</v>
      </c>
      <c r="V24" s="269" t="s">
        <v>1227</v>
      </c>
      <c r="W24" s="269" t="s">
        <v>1249</v>
      </c>
      <c r="X24" s="269" t="s">
        <v>1228</v>
      </c>
      <c r="Y24" s="269" t="s">
        <v>1250</v>
      </c>
      <c r="Z24" s="269" t="s">
        <v>1252</v>
      </c>
      <c r="AA24" s="268" t="s">
        <v>1251</v>
      </c>
      <c r="AB24" s="269" t="s">
        <v>1253</v>
      </c>
      <c r="AC24" s="269" t="s">
        <v>1256</v>
      </c>
      <c r="AD24" s="269" t="s">
        <v>1255</v>
      </c>
      <c r="AE24" s="269" t="s">
        <v>1254</v>
      </c>
      <c r="AF24" s="269" t="s">
        <v>1229</v>
      </c>
      <c r="AG24" s="269" t="s">
        <v>1230</v>
      </c>
      <c r="AH24" s="269" t="s">
        <v>1257</v>
      </c>
      <c r="AI24" s="269" t="s">
        <v>1258</v>
      </c>
      <c r="AJ24" s="269" t="s">
        <v>1259</v>
      </c>
      <c r="AK24" s="269" t="s">
        <v>1231</v>
      </c>
      <c r="AL24" s="269" t="s">
        <v>1232</v>
      </c>
      <c r="AM24" s="269" t="s">
        <v>1233</v>
      </c>
      <c r="AN24" s="269" t="s">
        <v>1234</v>
      </c>
      <c r="AO24" s="269" t="s">
        <v>1235</v>
      </c>
      <c r="AP24" s="269" t="s">
        <v>1260</v>
      </c>
      <c r="AQ24" s="269" t="s">
        <v>1236</v>
      </c>
      <c r="AR24" s="269" t="s">
        <v>1261</v>
      </c>
      <c r="AS24" s="268" t="s">
        <v>1237</v>
      </c>
      <c r="AT24" s="268" t="s">
        <v>1238</v>
      </c>
      <c r="AU24" s="270" t="s">
        <v>1239</v>
      </c>
    </row>
    <row r="25" spans="2:47" ht="30.75" customHeight="1" outlineLevel="1" thickBot="1" x14ac:dyDescent="0.3">
      <c r="B25" s="8"/>
      <c r="C25" s="66" t="s">
        <v>204</v>
      </c>
      <c r="D25" s="5" t="s">
        <v>298</v>
      </c>
      <c r="E25" s="86"/>
      <c r="F25" s="86"/>
      <c r="G25" s="86"/>
      <c r="H25" s="86"/>
      <c r="I25" s="86"/>
      <c r="J25" s="86"/>
      <c r="K25" s="86" t="s">
        <v>913</v>
      </c>
      <c r="L25" s="86" t="s">
        <v>911</v>
      </c>
      <c r="M25" s="86" t="s">
        <v>913</v>
      </c>
      <c r="N25" s="86" t="s">
        <v>913</v>
      </c>
      <c r="O25" s="86" t="s">
        <v>913</v>
      </c>
      <c r="P25" s="86" t="s">
        <v>913</v>
      </c>
      <c r="Q25" s="86" t="s">
        <v>913</v>
      </c>
      <c r="R25" s="86" t="s">
        <v>921</v>
      </c>
      <c r="S25" s="86" t="s">
        <v>913</v>
      </c>
      <c r="T25" s="86"/>
      <c r="U25" s="86" t="s">
        <v>913</v>
      </c>
      <c r="V25" s="86" t="s">
        <v>913</v>
      </c>
      <c r="W25" s="86"/>
      <c r="X25" s="86" t="s">
        <v>921</v>
      </c>
      <c r="Y25" s="86"/>
      <c r="Z25" s="86"/>
      <c r="AA25" s="86"/>
      <c r="AB25" s="86"/>
      <c r="AC25" s="86"/>
      <c r="AD25" s="86"/>
      <c r="AE25" s="86"/>
      <c r="AF25" s="86"/>
      <c r="AG25" s="86"/>
      <c r="AH25" s="86"/>
      <c r="AI25" s="86"/>
      <c r="AJ25" s="86"/>
      <c r="AK25" s="86" t="s">
        <v>183</v>
      </c>
      <c r="AL25" s="86"/>
      <c r="AM25" s="86"/>
      <c r="AN25" s="86"/>
      <c r="AO25" s="86"/>
      <c r="AP25" s="86"/>
      <c r="AQ25" s="86"/>
      <c r="AR25" s="86"/>
      <c r="AS25" s="86"/>
      <c r="AT25" s="86"/>
      <c r="AU25" s="229" t="s">
        <v>197</v>
      </c>
    </row>
    <row r="26" spans="2:47" ht="30.75" customHeight="1" outlineLevel="1" thickBot="1" x14ac:dyDescent="0.3">
      <c r="B26" s="58"/>
      <c r="C26" s="65" t="s">
        <v>292</v>
      </c>
      <c r="D26" s="4" t="s">
        <v>299</v>
      </c>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9"/>
    </row>
    <row r="27" spans="2:47" ht="30.75" customHeight="1" outlineLevel="1" thickBot="1" x14ac:dyDescent="0.3">
      <c r="B27" s="140"/>
      <c r="C27" s="141"/>
      <c r="D27" s="141"/>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2:47" ht="33.75" customHeight="1" outlineLevel="1" thickBot="1" x14ac:dyDescent="0.3">
      <c r="B28" s="85" t="s">
        <v>357</v>
      </c>
      <c r="C28" s="65" t="s">
        <v>358</v>
      </c>
      <c r="D28" s="88" t="s">
        <v>72</v>
      </c>
      <c r="E28" s="20"/>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t="s">
        <v>1108</v>
      </c>
      <c r="AJ28" s="17"/>
      <c r="AK28" s="17"/>
      <c r="AL28" s="17"/>
      <c r="AM28" s="17" t="s">
        <v>1108</v>
      </c>
      <c r="AN28" s="17" t="s">
        <v>68</v>
      </c>
      <c r="AO28" s="17" t="s">
        <v>68</v>
      </c>
      <c r="AP28" s="17" t="s">
        <v>355</v>
      </c>
      <c r="AQ28" s="17" t="s">
        <v>355</v>
      </c>
      <c r="AR28" s="17"/>
      <c r="AS28" s="17"/>
      <c r="AT28" s="17"/>
      <c r="AU28" s="225"/>
    </row>
    <row r="29" spans="2:47" ht="36" customHeight="1" outlineLevel="1" thickBot="1" x14ac:dyDescent="0.3">
      <c r="B29" s="84" t="s">
        <v>327</v>
      </c>
      <c r="C29" s="66" t="s">
        <v>359</v>
      </c>
      <c r="D29" s="89" t="s">
        <v>73</v>
      </c>
      <c r="E29" s="19" t="str">
        <f>IFERROR(_xlfn.XLOOKUP(E28,Database!$B$65:$B$86,Database!$D$65:$D$86),"")</f>
        <v/>
      </c>
      <c r="F29" s="16" t="str">
        <f>IFERROR(_xlfn.XLOOKUP(F28,Database!$B$65:$B$86,Database!$D$65:$D$86),"")</f>
        <v/>
      </c>
      <c r="G29" s="16" t="str">
        <f>IFERROR(_xlfn.XLOOKUP(G28,Database!$B$65:$B$86,Database!$D$65:$D$86),"")</f>
        <v/>
      </c>
      <c r="H29" s="16" t="str">
        <f>IFERROR(_xlfn.XLOOKUP(H28,Database!$B$65:$B$86,Database!$D$65:$D$86),"")</f>
        <v/>
      </c>
      <c r="I29" s="16" t="str">
        <f>IFERROR(_xlfn.XLOOKUP(I28,Database!$B$65:$B$86,Database!$D$65:$D$86),"")</f>
        <v/>
      </c>
      <c r="J29" s="16" t="str">
        <f>IFERROR(_xlfn.XLOOKUP(J28,Database!$B$65:$B$86,Database!$D$65:$D$86),"")</f>
        <v/>
      </c>
      <c r="K29" s="16" t="str">
        <f>IFERROR(_xlfn.XLOOKUP(K28,Database!$B$65:$B$86,Database!$D$65:$D$86),"")</f>
        <v/>
      </c>
      <c r="L29" s="16" t="str">
        <f>IFERROR(_xlfn.XLOOKUP(L28,Database!$B$65:$B$86,Database!$D$65:$D$86),"")</f>
        <v/>
      </c>
      <c r="M29" s="16" t="str">
        <f>IFERROR(_xlfn.XLOOKUP(M28,Database!$B$65:$B$86,Database!$D$65:$D$86),"")</f>
        <v/>
      </c>
      <c r="N29" s="16" t="str">
        <f>IFERROR(_xlfn.XLOOKUP(N28,Database!$B$65:$B$86,Database!$D$65:$D$86),"")</f>
        <v/>
      </c>
      <c r="O29" s="16" t="str">
        <f>IFERROR(_xlfn.XLOOKUP(O28,Database!$B$65:$B$86,Database!$D$65:$D$86),"")</f>
        <v/>
      </c>
      <c r="P29" s="16" t="str">
        <f>IFERROR(_xlfn.XLOOKUP(P28,Database!$B$65:$B$86,Database!$D$65:$D$86),"")</f>
        <v/>
      </c>
      <c r="Q29" s="16" t="str">
        <f>IFERROR(_xlfn.XLOOKUP(Q28,Database!$B$65:$B$86,Database!$D$65:$D$86),"")</f>
        <v/>
      </c>
      <c r="R29" s="16" t="str">
        <f>IFERROR(_xlfn.XLOOKUP(R28,Database!$B$65:$B$86,Database!$D$65:$D$86),"")</f>
        <v/>
      </c>
      <c r="S29" s="16" t="str">
        <f>IFERROR(_xlfn.XLOOKUP(S28,Database!$B$65:$B$86,Database!$D$65:$D$86),"")</f>
        <v/>
      </c>
      <c r="T29" s="16" t="str">
        <f>IFERROR(_xlfn.XLOOKUP(T28,Database!$B$65:$B$86,Database!$D$65:$D$86),"")</f>
        <v/>
      </c>
      <c r="U29" s="16" t="str">
        <f>IFERROR(_xlfn.XLOOKUP(U28,Database!$B$65:$B$86,Database!$D$65:$D$86),"")</f>
        <v/>
      </c>
      <c r="V29" s="16" t="str">
        <f>IFERROR(_xlfn.XLOOKUP(V28,Database!$B$65:$B$86,Database!$D$65:$D$86),"")</f>
        <v/>
      </c>
      <c r="W29" s="16" t="str">
        <f>IFERROR(_xlfn.XLOOKUP(W28,Database!$B$65:$B$86,Database!$D$65:$D$86),"")</f>
        <v/>
      </c>
      <c r="X29" s="16" t="str">
        <f>IFERROR(_xlfn.XLOOKUP(X28,Database!$B$65:$B$86,Database!$D$65:$D$86),"")</f>
        <v/>
      </c>
      <c r="Y29" s="16" t="str">
        <f>IFERROR(_xlfn.XLOOKUP(Y28,Database!$B$65:$B$86,Database!$D$65:$D$86),"")</f>
        <v/>
      </c>
      <c r="Z29" s="16" t="str">
        <f>IFERROR(_xlfn.XLOOKUP(Z28,Database!$B$65:$B$86,Database!$D$65:$D$86),"")</f>
        <v/>
      </c>
      <c r="AA29" s="16" t="str">
        <f>IFERROR(_xlfn.XLOOKUP(AA28,Database!$B$65:$B$86,Database!$D$65:$D$86),"")</f>
        <v/>
      </c>
      <c r="AB29" s="16" t="str">
        <f>IFERROR(_xlfn.XLOOKUP(AB28,Database!$B$65:$B$86,Database!$D$65:$D$86),"")</f>
        <v/>
      </c>
      <c r="AC29" s="16" t="str">
        <f>IFERROR(_xlfn.XLOOKUP(AC28,Database!$B$65:$B$86,Database!$D$65:$D$86),"")</f>
        <v/>
      </c>
      <c r="AD29" s="16" t="str">
        <f>IFERROR(_xlfn.XLOOKUP(AD28,Database!$B$65:$B$86,Database!$D$65:$D$86),"")</f>
        <v/>
      </c>
      <c r="AE29" s="16" t="str">
        <f>IFERROR(_xlfn.XLOOKUP(AE28,Database!$B$65:$B$86,Database!$D$65:$D$86),"")</f>
        <v/>
      </c>
      <c r="AF29" s="16" t="str">
        <f>IFERROR(_xlfn.XLOOKUP(AF28,Database!$B$65:$B$86,Database!$D$65:$D$86),"")</f>
        <v/>
      </c>
      <c r="AG29" s="16" t="str">
        <f>IFERROR(_xlfn.XLOOKUP(AG28,Database!$B$65:$B$86,Database!$D$65:$D$86),"")</f>
        <v/>
      </c>
      <c r="AH29" s="16" t="str">
        <f>IFERROR(_xlfn.XLOOKUP(AH28,Database!$B$65:$B$86,Database!$D$65:$D$86),"")</f>
        <v/>
      </c>
      <c r="AI29" s="16" t="str">
        <f>IFERROR(_xlfn.XLOOKUP(AI28,Database!$B$65:$B$86,Database!$D$65:$D$86),"")</f>
        <v>Kg of nitrogen (N) pollution reduced</v>
      </c>
      <c r="AJ29" s="16" t="str">
        <f>IFERROR(_xlfn.XLOOKUP(AJ28,Database!$B$65:$B$86,Database!$D$65:$D$86),"")</f>
        <v/>
      </c>
      <c r="AK29" s="16" t="str">
        <f>IFERROR(_xlfn.XLOOKUP(AK28,Database!$B$65:$B$86,Database!$D$65:$D$86),"")</f>
        <v/>
      </c>
      <c r="AL29" s="16" t="str">
        <f>IFERROR(_xlfn.XLOOKUP(AL28,Database!$B$65:$B$86,Database!$D$65:$D$86),"")</f>
        <v/>
      </c>
      <c r="AM29" s="16" t="str">
        <f>IFERROR(_xlfn.XLOOKUP(AM28,Database!$B$65:$B$86,Database!$D$65:$D$86),"")</f>
        <v>Kg of nitrogen (N) pollution reduced</v>
      </c>
      <c r="AN29" s="16" t="str">
        <f>IFERROR(_xlfn.XLOOKUP(AN28,Database!$B$65:$B$86,Database!$D$65:$D$86),"")</f>
        <v>tCO₂e removed</v>
      </c>
      <c r="AO29" s="16" t="str">
        <f>IFERROR(_xlfn.XLOOKUP(AO28,Database!$B$65:$B$86,Database!$D$65:$D$86),"")</f>
        <v>tCO₂e removed</v>
      </c>
      <c r="AP29" s="16" t="str">
        <f>IFERROR(_xlfn.XLOOKUP(AP28,Database!$B$65:$B$86,Database!$D$65:$D$86),"")</f>
        <v>tCO₂e avoided</v>
      </c>
      <c r="AQ29" s="16" t="str">
        <f>IFERROR(_xlfn.XLOOKUP(AQ28,Database!$B$65:$B$86,Database!$D$65:$D$86),"")</f>
        <v>tCO₂e avoided</v>
      </c>
      <c r="AR29" s="16" t="str">
        <f>IFERROR(_xlfn.XLOOKUP(AR28,Database!$B$65:$B$86,Database!$D$65:$D$86),"")</f>
        <v/>
      </c>
      <c r="AS29" s="16" t="str">
        <f>IFERROR(_xlfn.XLOOKUP(AS28,Database!$B$65:$B$86,Database!$D$65:$D$86),"")</f>
        <v/>
      </c>
      <c r="AT29" s="16" t="str">
        <f>IFERROR(_xlfn.XLOOKUP(AT28,Database!$B$65:$B$86,Database!$D$65:$D$86),"")</f>
        <v/>
      </c>
      <c r="AU29" s="226" t="str">
        <f>IFERROR(_xlfn.XLOOKUP(AU28,Database!$B$65:$B$86,Database!$D$65:$D$86),"")</f>
        <v/>
      </c>
    </row>
    <row r="30" spans="2:47" ht="36" customHeight="1" outlineLevel="1" thickBot="1" x14ac:dyDescent="0.3">
      <c r="B30" s="8"/>
      <c r="C30" s="66" t="s">
        <v>131</v>
      </c>
      <c r="D30" s="89" t="s">
        <v>173</v>
      </c>
      <c r="E30" s="227"/>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v>135</v>
      </c>
      <c r="AN30" s="105">
        <v>140</v>
      </c>
      <c r="AO30" s="105">
        <v>140</v>
      </c>
      <c r="AP30" s="105">
        <v>125</v>
      </c>
      <c r="AQ30" s="105">
        <v>100</v>
      </c>
      <c r="AR30" s="105"/>
      <c r="AS30" s="105"/>
      <c r="AT30" s="105"/>
      <c r="AU30" s="228"/>
    </row>
    <row r="31" spans="2:47" ht="36" customHeight="1" outlineLevel="1" thickBot="1" x14ac:dyDescent="0.3">
      <c r="B31" s="8"/>
      <c r="C31" s="66" t="s">
        <v>1317</v>
      </c>
      <c r="D31" s="89" t="s">
        <v>1330</v>
      </c>
      <c r="E31" s="330">
        <v>0.1</v>
      </c>
      <c r="F31" s="331">
        <v>0.1</v>
      </c>
      <c r="G31" s="331">
        <v>0.1</v>
      </c>
      <c r="H31" s="331">
        <v>0.1</v>
      </c>
      <c r="I31" s="331">
        <v>0.1</v>
      </c>
      <c r="J31" s="331">
        <v>0.1</v>
      </c>
      <c r="K31" s="331">
        <v>0.1</v>
      </c>
      <c r="L31" s="331">
        <v>0.1</v>
      </c>
      <c r="M31" s="331">
        <v>0.1</v>
      </c>
      <c r="N31" s="331">
        <v>0.1</v>
      </c>
      <c r="O31" s="331">
        <v>0.1</v>
      </c>
      <c r="P31" s="331">
        <v>0.1</v>
      </c>
      <c r="Q31" s="331">
        <v>0.1</v>
      </c>
      <c r="R31" s="331">
        <v>0.1</v>
      </c>
      <c r="S31" s="331">
        <v>0.1</v>
      </c>
      <c r="T31" s="331">
        <v>0.1</v>
      </c>
      <c r="U31" s="331">
        <v>0.1</v>
      </c>
      <c r="V31" s="331">
        <v>0.1</v>
      </c>
      <c r="W31" s="331">
        <v>0.1</v>
      </c>
      <c r="X31" s="331">
        <v>0.1</v>
      </c>
      <c r="Y31" s="331">
        <v>0.1</v>
      </c>
      <c r="Z31" s="331">
        <v>0.1</v>
      </c>
      <c r="AA31" s="331">
        <v>0.1</v>
      </c>
      <c r="AB31" s="331">
        <v>0.1</v>
      </c>
      <c r="AC31" s="331">
        <v>0.1</v>
      </c>
      <c r="AD31" s="331">
        <v>0.1</v>
      </c>
      <c r="AE31" s="331">
        <v>0.1</v>
      </c>
      <c r="AF31" s="331">
        <v>0.1</v>
      </c>
      <c r="AG31" s="331">
        <v>0.1</v>
      </c>
      <c r="AH31" s="331">
        <v>0.1</v>
      </c>
      <c r="AI31" s="331">
        <v>0.1</v>
      </c>
      <c r="AJ31" s="331">
        <v>0.1</v>
      </c>
      <c r="AK31" s="331">
        <v>0.1</v>
      </c>
      <c r="AL31" s="331">
        <v>0.1</v>
      </c>
      <c r="AM31" s="331">
        <v>0.1</v>
      </c>
      <c r="AN31" s="331">
        <v>0.1</v>
      </c>
      <c r="AO31" s="331">
        <v>0.1</v>
      </c>
      <c r="AP31" s="331">
        <v>0.1</v>
      </c>
      <c r="AQ31" s="331">
        <v>0.1</v>
      </c>
      <c r="AR31" s="331">
        <v>0.1</v>
      </c>
      <c r="AS31" s="331">
        <v>0.1</v>
      </c>
      <c r="AT31" s="331">
        <v>0.1</v>
      </c>
      <c r="AU31" s="332">
        <v>0.1</v>
      </c>
    </row>
    <row r="32" spans="2:47" ht="36" customHeight="1" outlineLevel="1" thickBot="1" x14ac:dyDescent="0.3">
      <c r="B32" s="8"/>
      <c r="C32" s="66" t="s">
        <v>1318</v>
      </c>
      <c r="D32" s="89" t="s">
        <v>1332</v>
      </c>
      <c r="E32" s="333">
        <f t="shared" ref="E32:AU32" si="1">E30*(1-E31)</f>
        <v>0</v>
      </c>
      <c r="F32" s="334">
        <f t="shared" si="1"/>
        <v>0</v>
      </c>
      <c r="G32" s="334">
        <f t="shared" si="1"/>
        <v>0</v>
      </c>
      <c r="H32" s="334">
        <f t="shared" si="1"/>
        <v>0</v>
      </c>
      <c r="I32" s="334">
        <f t="shared" si="1"/>
        <v>0</v>
      </c>
      <c r="J32" s="334">
        <f t="shared" si="1"/>
        <v>0</v>
      </c>
      <c r="K32" s="334">
        <f t="shared" si="1"/>
        <v>0</v>
      </c>
      <c r="L32" s="334">
        <f t="shared" si="1"/>
        <v>0</v>
      </c>
      <c r="M32" s="334">
        <f t="shared" si="1"/>
        <v>0</v>
      </c>
      <c r="N32" s="334">
        <f t="shared" si="1"/>
        <v>0</v>
      </c>
      <c r="O32" s="334">
        <f t="shared" si="1"/>
        <v>0</v>
      </c>
      <c r="P32" s="334">
        <f t="shared" si="1"/>
        <v>0</v>
      </c>
      <c r="Q32" s="334">
        <f t="shared" si="1"/>
        <v>0</v>
      </c>
      <c r="R32" s="334">
        <f t="shared" si="1"/>
        <v>0</v>
      </c>
      <c r="S32" s="334">
        <f t="shared" si="1"/>
        <v>0</v>
      </c>
      <c r="T32" s="334">
        <f t="shared" si="1"/>
        <v>0</v>
      </c>
      <c r="U32" s="334">
        <f t="shared" si="1"/>
        <v>0</v>
      </c>
      <c r="V32" s="334">
        <f t="shared" si="1"/>
        <v>0</v>
      </c>
      <c r="W32" s="334">
        <f t="shared" si="1"/>
        <v>0</v>
      </c>
      <c r="X32" s="334">
        <f t="shared" si="1"/>
        <v>0</v>
      </c>
      <c r="Y32" s="334">
        <f t="shared" si="1"/>
        <v>0</v>
      </c>
      <c r="Z32" s="334">
        <f t="shared" si="1"/>
        <v>0</v>
      </c>
      <c r="AA32" s="334">
        <f t="shared" si="1"/>
        <v>0</v>
      </c>
      <c r="AB32" s="334">
        <f t="shared" si="1"/>
        <v>0</v>
      </c>
      <c r="AC32" s="334">
        <f t="shared" si="1"/>
        <v>0</v>
      </c>
      <c r="AD32" s="334">
        <f t="shared" si="1"/>
        <v>0</v>
      </c>
      <c r="AE32" s="334">
        <f t="shared" si="1"/>
        <v>0</v>
      </c>
      <c r="AF32" s="334">
        <f t="shared" si="1"/>
        <v>0</v>
      </c>
      <c r="AG32" s="334">
        <f t="shared" si="1"/>
        <v>0</v>
      </c>
      <c r="AH32" s="334">
        <f t="shared" si="1"/>
        <v>0</v>
      </c>
      <c r="AI32" s="334">
        <f t="shared" si="1"/>
        <v>0</v>
      </c>
      <c r="AJ32" s="334">
        <f t="shared" si="1"/>
        <v>0</v>
      </c>
      <c r="AK32" s="334">
        <f t="shared" si="1"/>
        <v>0</v>
      </c>
      <c r="AL32" s="334">
        <f t="shared" si="1"/>
        <v>0</v>
      </c>
      <c r="AM32" s="334">
        <f t="shared" si="1"/>
        <v>121.5</v>
      </c>
      <c r="AN32" s="334">
        <f t="shared" si="1"/>
        <v>126</v>
      </c>
      <c r="AO32" s="334">
        <f t="shared" si="1"/>
        <v>126</v>
      </c>
      <c r="AP32" s="334">
        <f t="shared" si="1"/>
        <v>112.5</v>
      </c>
      <c r="AQ32" s="334">
        <f t="shared" si="1"/>
        <v>90</v>
      </c>
      <c r="AR32" s="334">
        <f t="shared" si="1"/>
        <v>0</v>
      </c>
      <c r="AS32" s="334">
        <f t="shared" si="1"/>
        <v>0</v>
      </c>
      <c r="AT32" s="334">
        <f t="shared" si="1"/>
        <v>0</v>
      </c>
      <c r="AU32" s="174">
        <f t="shared" si="1"/>
        <v>0</v>
      </c>
    </row>
    <row r="33" spans="2:47" ht="230.25" customHeight="1" outlineLevel="1" thickBot="1" x14ac:dyDescent="0.3">
      <c r="B33" s="8"/>
      <c r="C33" s="66" t="s">
        <v>116</v>
      </c>
      <c r="D33" s="89" t="s">
        <v>122</v>
      </c>
      <c r="E33" s="267"/>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t="s">
        <v>1240</v>
      </c>
      <c r="AN33" s="268" t="s">
        <v>1243</v>
      </c>
      <c r="AO33" s="269" t="s">
        <v>1243</v>
      </c>
      <c r="AP33" s="268" t="s">
        <v>1241</v>
      </c>
      <c r="AQ33" s="268" t="s">
        <v>1242</v>
      </c>
      <c r="AR33" s="268"/>
      <c r="AS33" s="268"/>
      <c r="AT33" s="268"/>
      <c r="AU33" s="270"/>
    </row>
    <row r="34" spans="2:47" ht="27" customHeight="1" outlineLevel="1" thickBot="1" x14ac:dyDescent="0.3">
      <c r="B34" s="8"/>
      <c r="C34" s="66" t="s">
        <v>204</v>
      </c>
      <c r="D34" s="5" t="s">
        <v>298</v>
      </c>
      <c r="E34" s="87"/>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229"/>
    </row>
    <row r="35" spans="2:47" ht="27" customHeight="1" outlineLevel="1" thickBot="1" x14ac:dyDescent="0.3">
      <c r="B35" s="58"/>
      <c r="C35" s="65" t="s">
        <v>292</v>
      </c>
      <c r="D35" s="4" t="s">
        <v>299</v>
      </c>
      <c r="E35" s="91"/>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230"/>
    </row>
    <row r="36" spans="2:47" ht="15.75" outlineLevel="1" thickBot="1" x14ac:dyDescent="0.3">
      <c r="B36" s="140"/>
      <c r="C36" s="141"/>
      <c r="D36" s="141"/>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row>
    <row r="37" spans="2:47" ht="32.25" customHeight="1" outlineLevel="2" thickBot="1" x14ac:dyDescent="0.3">
      <c r="B37" s="3" t="s">
        <v>40</v>
      </c>
      <c r="C37" s="4" t="s">
        <v>9</v>
      </c>
      <c r="D37" s="4" t="s">
        <v>75</v>
      </c>
      <c r="E37" s="27">
        <v>0</v>
      </c>
      <c r="F37" s="28">
        <v>0</v>
      </c>
      <c r="G37" s="93">
        <v>0</v>
      </c>
      <c r="H37" s="28">
        <v>0</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28">
        <v>0</v>
      </c>
      <c r="AL37" s="221">
        <v>0</v>
      </c>
      <c r="AM37" s="28">
        <v>0</v>
      </c>
      <c r="AN37" s="28">
        <v>0</v>
      </c>
      <c r="AO37" s="28">
        <v>0</v>
      </c>
      <c r="AP37" s="28">
        <v>0</v>
      </c>
      <c r="AQ37" s="28">
        <v>0</v>
      </c>
      <c r="AR37" s="28">
        <v>0</v>
      </c>
      <c r="AS37" s="28">
        <v>0</v>
      </c>
      <c r="AT37" s="28">
        <v>0</v>
      </c>
      <c r="AU37" s="303">
        <v>0</v>
      </c>
    </row>
    <row r="38" spans="2:47" ht="32.25" customHeight="1" outlineLevel="2" thickBot="1" x14ac:dyDescent="0.3">
      <c r="B38" s="24" t="s">
        <v>21</v>
      </c>
      <c r="C38" s="5" t="s">
        <v>20</v>
      </c>
      <c r="D38" s="5" t="s">
        <v>76</v>
      </c>
      <c r="E38" s="29">
        <v>270</v>
      </c>
      <c r="F38" s="25">
        <v>700</v>
      </c>
      <c r="G38" s="94">
        <v>0</v>
      </c>
      <c r="H38" s="25">
        <v>0</v>
      </c>
      <c r="I38" s="25">
        <v>0</v>
      </c>
      <c r="J38" s="25">
        <v>0</v>
      </c>
      <c r="K38" s="25">
        <v>0</v>
      </c>
      <c r="L38" s="25">
        <v>0</v>
      </c>
      <c r="M38" s="25">
        <v>0</v>
      </c>
      <c r="N38" s="25">
        <v>0</v>
      </c>
      <c r="O38" s="25">
        <v>0</v>
      </c>
      <c r="P38" s="25">
        <v>0</v>
      </c>
      <c r="Q38" s="25">
        <v>0</v>
      </c>
      <c r="R38" s="25">
        <v>0</v>
      </c>
      <c r="S38" s="25">
        <v>0</v>
      </c>
      <c r="T38" s="25">
        <v>0</v>
      </c>
      <c r="U38" s="25">
        <v>0</v>
      </c>
      <c r="V38" s="25">
        <v>0</v>
      </c>
      <c r="W38" s="25">
        <f>588*3</f>
        <v>1764</v>
      </c>
      <c r="X38" s="25">
        <v>0</v>
      </c>
      <c r="Y38" s="25">
        <v>0</v>
      </c>
      <c r="Z38" s="25">
        <v>0</v>
      </c>
      <c r="AA38" s="25">
        <f>187*2</f>
        <v>374</v>
      </c>
      <c r="AB38" s="25">
        <v>192</v>
      </c>
      <c r="AC38" s="25">
        <v>596</v>
      </c>
      <c r="AD38" s="25">
        <v>1748</v>
      </c>
      <c r="AE38" s="25">
        <v>0</v>
      </c>
      <c r="AF38" s="25">
        <v>0</v>
      </c>
      <c r="AG38" s="25">
        <v>0</v>
      </c>
      <c r="AH38" s="25">
        <v>0</v>
      </c>
      <c r="AI38" s="25">
        <v>0</v>
      </c>
      <c r="AJ38" s="25">
        <v>0</v>
      </c>
      <c r="AK38" s="25">
        <v>0</v>
      </c>
      <c r="AL38" s="62">
        <v>0</v>
      </c>
      <c r="AM38" s="25">
        <f>468*5</f>
        <v>2340</v>
      </c>
      <c r="AN38" s="25">
        <v>0</v>
      </c>
      <c r="AO38" s="25">
        <v>0</v>
      </c>
      <c r="AP38" s="25">
        <v>0</v>
      </c>
      <c r="AQ38" s="25">
        <v>0</v>
      </c>
      <c r="AR38" s="25">
        <v>0</v>
      </c>
      <c r="AS38" s="25">
        <f>13.52*1000</f>
        <v>13520</v>
      </c>
      <c r="AT38" s="25">
        <f>22.97*1000</f>
        <v>22970</v>
      </c>
      <c r="AU38" s="304">
        <v>137.93</v>
      </c>
    </row>
    <row r="39" spans="2:47" ht="32.25" customHeight="1" outlineLevel="2" thickBot="1" x14ac:dyDescent="0.3">
      <c r="B39" s="42" t="s">
        <v>137</v>
      </c>
      <c r="C39" s="4" t="s">
        <v>53</v>
      </c>
      <c r="D39" s="4" t="s">
        <v>77</v>
      </c>
      <c r="E39" s="29">
        <v>248</v>
      </c>
      <c r="F39" s="25">
        <v>385</v>
      </c>
      <c r="G39" s="94">
        <v>0</v>
      </c>
      <c r="H39" s="25">
        <v>0</v>
      </c>
      <c r="I39" s="25">
        <v>0</v>
      </c>
      <c r="J39" s="25">
        <v>0</v>
      </c>
      <c r="K39" s="25">
        <v>11</v>
      </c>
      <c r="L39" s="25">
        <v>765</v>
      </c>
      <c r="M39" s="25">
        <v>0</v>
      </c>
      <c r="N39" s="25">
        <v>0</v>
      </c>
      <c r="O39" s="25">
        <v>0</v>
      </c>
      <c r="P39" s="25">
        <v>0</v>
      </c>
      <c r="Q39" s="25">
        <v>0</v>
      </c>
      <c r="R39" s="25">
        <v>0</v>
      </c>
      <c r="S39" s="25">
        <v>0</v>
      </c>
      <c r="T39" s="25">
        <v>0</v>
      </c>
      <c r="U39" s="25">
        <v>0</v>
      </c>
      <c r="V39" s="25">
        <v>515</v>
      </c>
      <c r="W39" s="25">
        <v>0</v>
      </c>
      <c r="X39" s="25">
        <v>0</v>
      </c>
      <c r="Y39" s="25">
        <v>0</v>
      </c>
      <c r="Z39" s="25">
        <v>0</v>
      </c>
      <c r="AA39" s="25">
        <v>20</v>
      </c>
      <c r="AB39" s="25">
        <v>41</v>
      </c>
      <c r="AC39" s="25">
        <v>132</v>
      </c>
      <c r="AD39" s="25">
        <v>707</v>
      </c>
      <c r="AE39" s="25">
        <v>43</v>
      </c>
      <c r="AF39" s="25">
        <v>150</v>
      </c>
      <c r="AG39" s="25">
        <v>0</v>
      </c>
      <c r="AH39" s="25">
        <v>0</v>
      </c>
      <c r="AI39" s="25">
        <v>0</v>
      </c>
      <c r="AJ39" s="25">
        <v>0</v>
      </c>
      <c r="AK39" s="25">
        <v>257</v>
      </c>
      <c r="AL39" s="62">
        <v>0</v>
      </c>
      <c r="AM39" s="25">
        <v>0</v>
      </c>
      <c r="AN39" s="25">
        <v>0</v>
      </c>
      <c r="AO39" s="25">
        <v>0</v>
      </c>
      <c r="AP39" s="25">
        <v>0</v>
      </c>
      <c r="AQ39" s="25">
        <v>0</v>
      </c>
      <c r="AR39" s="25">
        <v>0</v>
      </c>
      <c r="AS39" s="25">
        <f>13*10</f>
        <v>130</v>
      </c>
      <c r="AT39" s="25">
        <f>13*10*2</f>
        <v>260</v>
      </c>
      <c r="AU39" s="304">
        <v>0</v>
      </c>
    </row>
    <row r="40" spans="2:47" ht="32.25" customHeight="1" outlineLevel="2" thickBot="1" x14ac:dyDescent="0.3">
      <c r="B40" s="349">
        <v>6.7000000000000004E-2</v>
      </c>
      <c r="C40" s="5" t="s">
        <v>1310</v>
      </c>
      <c r="D40" s="5" t="s">
        <v>1340</v>
      </c>
      <c r="E40" s="30">
        <f t="shared" ref="E40:AU40" si="2">IFERROR($B$40*(E37+E38+E42+E54)/E41,0)</f>
        <v>17.219000000000001</v>
      </c>
      <c r="F40" s="26">
        <f t="shared" si="2"/>
        <v>27.358333333333334</v>
      </c>
      <c r="G40" s="96">
        <f t="shared" si="2"/>
        <v>34.505000000000003</v>
      </c>
      <c r="H40" s="26">
        <f t="shared" si="2"/>
        <v>15.744999999999999</v>
      </c>
      <c r="I40" s="26">
        <f t="shared" si="2"/>
        <v>47.369</v>
      </c>
      <c r="J40" s="26">
        <f t="shared" si="2"/>
        <v>49.713999999999999</v>
      </c>
      <c r="K40" s="26">
        <f t="shared" si="2"/>
        <v>0.7370000000000001</v>
      </c>
      <c r="L40" s="26">
        <f t="shared" si="2"/>
        <v>51.255000000000003</v>
      </c>
      <c r="M40" s="26">
        <f t="shared" si="2"/>
        <v>3.8860000000000006</v>
      </c>
      <c r="N40" s="26">
        <f t="shared" si="2"/>
        <v>39.463000000000001</v>
      </c>
      <c r="O40" s="26">
        <f t="shared" si="2"/>
        <v>39.932000000000002</v>
      </c>
      <c r="P40" s="26">
        <f t="shared" si="2"/>
        <v>71.823999999999998</v>
      </c>
      <c r="Q40" s="26">
        <f t="shared" si="2"/>
        <v>23.718000000000004</v>
      </c>
      <c r="R40" s="26">
        <f t="shared" si="2"/>
        <v>49.513000000000005</v>
      </c>
      <c r="S40" s="26">
        <f t="shared" si="2"/>
        <v>43.416000000000004</v>
      </c>
      <c r="T40" s="26">
        <f t="shared" si="2"/>
        <v>39.53</v>
      </c>
      <c r="U40" s="26">
        <f t="shared" si="2"/>
        <v>13.601000000000001</v>
      </c>
      <c r="V40" s="26">
        <f t="shared" si="2"/>
        <v>34.505000000000003</v>
      </c>
      <c r="W40" s="26">
        <f t="shared" si="2"/>
        <v>62.846000000000004</v>
      </c>
      <c r="X40" s="26">
        <f t="shared" si="2"/>
        <v>53.466000000000001</v>
      </c>
      <c r="Y40" s="26">
        <f t="shared" si="2"/>
        <v>6.8340000000000005</v>
      </c>
      <c r="Z40" s="26">
        <f t="shared" si="2"/>
        <v>35.643999999999998</v>
      </c>
      <c r="AA40" s="26">
        <f t="shared" si="2"/>
        <v>2.1752666666666669</v>
      </c>
      <c r="AB40" s="26">
        <f t="shared" si="2"/>
        <v>3.1758000000000002</v>
      </c>
      <c r="AC40" s="26">
        <f t="shared" si="2"/>
        <v>10.175066666666668</v>
      </c>
      <c r="AD40" s="26">
        <f t="shared" si="2"/>
        <v>51.272866666666673</v>
      </c>
      <c r="AE40" s="26">
        <f t="shared" si="2"/>
        <v>2.8810000000000002</v>
      </c>
      <c r="AF40" s="26">
        <f t="shared" si="2"/>
        <v>10.050000000000001</v>
      </c>
      <c r="AG40" s="26">
        <f t="shared" si="2"/>
        <v>8.6430000000000007</v>
      </c>
      <c r="AH40" s="26">
        <f t="shared" si="2"/>
        <v>15.008000000000001</v>
      </c>
      <c r="AI40" s="26">
        <f t="shared" si="2"/>
        <v>4.891</v>
      </c>
      <c r="AJ40" s="26">
        <f t="shared" si="2"/>
        <v>10.921000000000001</v>
      </c>
      <c r="AK40" s="26">
        <f t="shared" si="2"/>
        <v>17.219000000000001</v>
      </c>
      <c r="AL40" s="26">
        <f t="shared" si="2"/>
        <v>51.255000000000003</v>
      </c>
      <c r="AM40" s="26">
        <f t="shared" si="2"/>
        <v>41.472999999999999</v>
      </c>
      <c r="AN40" s="26">
        <f t="shared" si="2"/>
        <v>54.404000000000011</v>
      </c>
      <c r="AO40" s="26">
        <f t="shared" si="2"/>
        <v>54.404000000000011</v>
      </c>
      <c r="AP40" s="26">
        <f t="shared" si="2"/>
        <v>92.527000000000015</v>
      </c>
      <c r="AQ40" s="26">
        <f t="shared" si="2"/>
        <v>59.763999999999996</v>
      </c>
      <c r="AR40" s="26">
        <f t="shared" si="2"/>
        <v>61.640000000000008</v>
      </c>
      <c r="AS40" s="26">
        <f t="shared" si="2"/>
        <v>38.904666666666671</v>
      </c>
      <c r="AT40" s="26">
        <f t="shared" si="2"/>
        <v>68.719666666666669</v>
      </c>
      <c r="AU40" s="186">
        <f t="shared" si="2"/>
        <v>0.92413100000000004</v>
      </c>
    </row>
    <row r="41" spans="2:47" ht="32.25" customHeight="1" outlineLevel="2" thickBot="1" x14ac:dyDescent="0.3">
      <c r="B41" s="42"/>
      <c r="C41" s="5" t="s">
        <v>1320</v>
      </c>
      <c r="D41" s="5" t="s">
        <v>171</v>
      </c>
      <c r="E41" s="71">
        <f t="shared" ref="E41:AU41" si="3">E17</f>
        <v>30</v>
      </c>
      <c r="F41" s="72">
        <f t="shared" si="3"/>
        <v>30</v>
      </c>
      <c r="G41" s="95">
        <f t="shared" si="3"/>
        <v>3</v>
      </c>
      <c r="H41" s="72">
        <f t="shared" si="3"/>
        <v>3</v>
      </c>
      <c r="I41" s="72">
        <f t="shared" si="3"/>
        <v>3</v>
      </c>
      <c r="J41" s="72">
        <f t="shared" si="3"/>
        <v>3</v>
      </c>
      <c r="K41" s="72">
        <f t="shared" si="3"/>
        <v>3</v>
      </c>
      <c r="L41" s="72">
        <f t="shared" si="3"/>
        <v>3</v>
      </c>
      <c r="M41" s="72">
        <f t="shared" si="3"/>
        <v>3</v>
      </c>
      <c r="N41" s="72">
        <f t="shared" si="3"/>
        <v>3</v>
      </c>
      <c r="O41" s="72">
        <f t="shared" si="3"/>
        <v>3</v>
      </c>
      <c r="P41" s="72">
        <f t="shared" si="3"/>
        <v>3</v>
      </c>
      <c r="Q41" s="72">
        <f t="shared" si="3"/>
        <v>3</v>
      </c>
      <c r="R41" s="72">
        <f t="shared" si="3"/>
        <v>3</v>
      </c>
      <c r="S41" s="72">
        <f t="shared" si="3"/>
        <v>3</v>
      </c>
      <c r="T41" s="72">
        <f t="shared" si="3"/>
        <v>3</v>
      </c>
      <c r="U41" s="72">
        <f t="shared" si="3"/>
        <v>3</v>
      </c>
      <c r="V41" s="72">
        <f t="shared" si="3"/>
        <v>3</v>
      </c>
      <c r="W41" s="72">
        <f t="shared" si="3"/>
        <v>3</v>
      </c>
      <c r="X41" s="72">
        <f t="shared" si="3"/>
        <v>3</v>
      </c>
      <c r="Y41" s="72">
        <f t="shared" si="3"/>
        <v>3</v>
      </c>
      <c r="Z41" s="72">
        <f t="shared" si="3"/>
        <v>3</v>
      </c>
      <c r="AA41" s="72">
        <f t="shared" si="3"/>
        <v>30</v>
      </c>
      <c r="AB41" s="72">
        <f t="shared" si="3"/>
        <v>30</v>
      </c>
      <c r="AC41" s="72">
        <f t="shared" si="3"/>
        <v>30</v>
      </c>
      <c r="AD41" s="72">
        <f t="shared" si="3"/>
        <v>30</v>
      </c>
      <c r="AE41" s="72">
        <f t="shared" si="3"/>
        <v>3</v>
      </c>
      <c r="AF41" s="72">
        <f t="shared" si="3"/>
        <v>3</v>
      </c>
      <c r="AG41" s="72">
        <f t="shared" si="3"/>
        <v>3</v>
      </c>
      <c r="AH41" s="72">
        <f t="shared" si="3"/>
        <v>3</v>
      </c>
      <c r="AI41" s="72">
        <f t="shared" si="3"/>
        <v>3</v>
      </c>
      <c r="AJ41" s="72">
        <f t="shared" si="3"/>
        <v>3</v>
      </c>
      <c r="AK41" s="72">
        <f t="shared" si="3"/>
        <v>3</v>
      </c>
      <c r="AL41" s="72">
        <f t="shared" si="3"/>
        <v>3</v>
      </c>
      <c r="AM41" s="72">
        <f t="shared" si="3"/>
        <v>5</v>
      </c>
      <c r="AN41" s="72">
        <f t="shared" si="3"/>
        <v>20</v>
      </c>
      <c r="AO41" s="72">
        <f t="shared" si="3"/>
        <v>20</v>
      </c>
      <c r="AP41" s="72">
        <f t="shared" si="3"/>
        <v>10</v>
      </c>
      <c r="AQ41" s="72">
        <f t="shared" si="3"/>
        <v>10</v>
      </c>
      <c r="AR41" s="72">
        <f t="shared" si="3"/>
        <v>10</v>
      </c>
      <c r="AS41" s="72">
        <f t="shared" si="3"/>
        <v>30</v>
      </c>
      <c r="AT41" s="72">
        <f t="shared" si="3"/>
        <v>30</v>
      </c>
      <c r="AU41" s="290">
        <f t="shared" si="3"/>
        <v>10</v>
      </c>
    </row>
    <row r="42" spans="2:47" ht="32.25" customHeight="1" outlineLevel="2" thickBot="1" x14ac:dyDescent="0.3">
      <c r="B42" s="3"/>
      <c r="C42" s="5" t="s">
        <v>1</v>
      </c>
      <c r="D42" s="5" t="s">
        <v>78</v>
      </c>
      <c r="E42" s="30">
        <f t="shared" ref="E42:G42" si="4">E39*E41</f>
        <v>7440</v>
      </c>
      <c r="F42" s="26">
        <f>F39*F41</f>
        <v>11550</v>
      </c>
      <c r="G42" s="96">
        <f t="shared" si="4"/>
        <v>0</v>
      </c>
      <c r="H42" s="26">
        <f t="shared" ref="H42:M42" si="5">H39*H41</f>
        <v>0</v>
      </c>
      <c r="I42" s="26">
        <f t="shared" si="5"/>
        <v>0</v>
      </c>
      <c r="J42" s="26">
        <f t="shared" si="5"/>
        <v>0</v>
      </c>
      <c r="K42" s="26">
        <f t="shared" si="5"/>
        <v>33</v>
      </c>
      <c r="L42" s="26">
        <f t="shared" si="5"/>
        <v>2295</v>
      </c>
      <c r="M42" s="26">
        <f t="shared" si="5"/>
        <v>0</v>
      </c>
      <c r="N42" s="26">
        <f t="shared" ref="N42:P42" si="6">N39*N41</f>
        <v>0</v>
      </c>
      <c r="O42" s="26">
        <f>O39*O41</f>
        <v>0</v>
      </c>
      <c r="P42" s="26">
        <f t="shared" si="6"/>
        <v>0</v>
      </c>
      <c r="Q42" s="26">
        <f t="shared" ref="Q42:AR42" si="7">Q39*Q41</f>
        <v>0</v>
      </c>
      <c r="R42" s="26">
        <f t="shared" si="7"/>
        <v>0</v>
      </c>
      <c r="S42" s="26">
        <f t="shared" si="7"/>
        <v>0</v>
      </c>
      <c r="T42" s="26">
        <f t="shared" si="7"/>
        <v>0</v>
      </c>
      <c r="U42" s="26">
        <f t="shared" si="7"/>
        <v>0</v>
      </c>
      <c r="V42" s="26">
        <f t="shared" si="7"/>
        <v>1545</v>
      </c>
      <c r="W42" s="26">
        <f t="shared" si="7"/>
        <v>0</v>
      </c>
      <c r="X42" s="26">
        <f t="shared" si="7"/>
        <v>0</v>
      </c>
      <c r="Y42" s="26">
        <f t="shared" si="7"/>
        <v>0</v>
      </c>
      <c r="Z42" s="26">
        <f t="shared" si="7"/>
        <v>0</v>
      </c>
      <c r="AA42" s="26">
        <f t="shared" si="7"/>
        <v>600</v>
      </c>
      <c r="AB42" s="26">
        <f t="shared" si="7"/>
        <v>1230</v>
      </c>
      <c r="AC42" s="26">
        <f t="shared" si="7"/>
        <v>3960</v>
      </c>
      <c r="AD42" s="26">
        <f t="shared" si="7"/>
        <v>21210</v>
      </c>
      <c r="AE42" s="26">
        <f t="shared" si="7"/>
        <v>129</v>
      </c>
      <c r="AF42" s="26">
        <f t="shared" si="7"/>
        <v>450</v>
      </c>
      <c r="AG42" s="26">
        <f t="shared" si="7"/>
        <v>0</v>
      </c>
      <c r="AH42" s="26">
        <f t="shared" si="7"/>
        <v>0</v>
      </c>
      <c r="AI42" s="26">
        <f t="shared" si="7"/>
        <v>0</v>
      </c>
      <c r="AJ42" s="26">
        <f t="shared" si="7"/>
        <v>0</v>
      </c>
      <c r="AK42" s="26">
        <f t="shared" si="7"/>
        <v>771</v>
      </c>
      <c r="AL42" s="26">
        <f t="shared" si="7"/>
        <v>0</v>
      </c>
      <c r="AM42" s="26">
        <f t="shared" si="7"/>
        <v>0</v>
      </c>
      <c r="AN42" s="26">
        <f t="shared" si="7"/>
        <v>0</v>
      </c>
      <c r="AO42" s="26">
        <f t="shared" si="7"/>
        <v>0</v>
      </c>
      <c r="AP42" s="26">
        <f t="shared" si="7"/>
        <v>0</v>
      </c>
      <c r="AQ42" s="26">
        <f t="shared" si="7"/>
        <v>0</v>
      </c>
      <c r="AR42" s="26">
        <f t="shared" si="7"/>
        <v>0</v>
      </c>
      <c r="AS42" s="26">
        <f t="shared" ref="AS42:AU42" si="8">AS39*AS41</f>
        <v>3900</v>
      </c>
      <c r="AT42" s="26">
        <f t="shared" si="8"/>
        <v>7800</v>
      </c>
      <c r="AU42" s="186">
        <f t="shared" si="8"/>
        <v>0</v>
      </c>
    </row>
    <row r="43" spans="2:47" ht="32.25" customHeight="1" outlineLevel="2" thickBot="1" x14ac:dyDescent="0.3">
      <c r="B43" s="3"/>
      <c r="C43" s="5" t="s">
        <v>1313</v>
      </c>
      <c r="D43" s="5" t="s">
        <v>1321</v>
      </c>
      <c r="E43" s="335">
        <f t="shared" ref="E43:AU43" si="9">E40*E41</f>
        <v>516.57000000000005</v>
      </c>
      <c r="F43" s="336">
        <f t="shared" si="9"/>
        <v>820.75</v>
      </c>
      <c r="G43" s="337">
        <f t="shared" si="9"/>
        <v>103.51500000000001</v>
      </c>
      <c r="H43" s="336">
        <f t="shared" si="9"/>
        <v>47.234999999999999</v>
      </c>
      <c r="I43" s="336">
        <f t="shared" si="9"/>
        <v>142.107</v>
      </c>
      <c r="J43" s="336">
        <f t="shared" si="9"/>
        <v>149.142</v>
      </c>
      <c r="K43" s="336">
        <f t="shared" si="9"/>
        <v>2.2110000000000003</v>
      </c>
      <c r="L43" s="336">
        <f t="shared" si="9"/>
        <v>153.76500000000001</v>
      </c>
      <c r="M43" s="336">
        <f t="shared" si="9"/>
        <v>11.658000000000001</v>
      </c>
      <c r="N43" s="336">
        <f t="shared" si="9"/>
        <v>118.38900000000001</v>
      </c>
      <c r="O43" s="336">
        <f t="shared" si="9"/>
        <v>119.79600000000001</v>
      </c>
      <c r="P43" s="336">
        <f t="shared" si="9"/>
        <v>215.47199999999998</v>
      </c>
      <c r="Q43" s="336">
        <f t="shared" si="9"/>
        <v>71.154000000000011</v>
      </c>
      <c r="R43" s="336">
        <f t="shared" si="9"/>
        <v>148.53900000000002</v>
      </c>
      <c r="S43" s="336">
        <f t="shared" si="9"/>
        <v>130.24800000000002</v>
      </c>
      <c r="T43" s="336">
        <f t="shared" si="9"/>
        <v>118.59</v>
      </c>
      <c r="U43" s="336">
        <f t="shared" si="9"/>
        <v>40.803000000000004</v>
      </c>
      <c r="V43" s="336">
        <f t="shared" si="9"/>
        <v>103.51500000000001</v>
      </c>
      <c r="W43" s="336">
        <f t="shared" si="9"/>
        <v>188.53800000000001</v>
      </c>
      <c r="X43" s="336">
        <f t="shared" si="9"/>
        <v>160.398</v>
      </c>
      <c r="Y43" s="336">
        <f t="shared" si="9"/>
        <v>20.502000000000002</v>
      </c>
      <c r="Z43" s="336">
        <f t="shared" si="9"/>
        <v>106.93199999999999</v>
      </c>
      <c r="AA43" s="336">
        <f t="shared" si="9"/>
        <v>65.25800000000001</v>
      </c>
      <c r="AB43" s="336">
        <f t="shared" si="9"/>
        <v>95.274000000000001</v>
      </c>
      <c r="AC43" s="336">
        <f t="shared" si="9"/>
        <v>305.25200000000001</v>
      </c>
      <c r="AD43" s="336">
        <f t="shared" si="9"/>
        <v>1538.1860000000001</v>
      </c>
      <c r="AE43" s="336">
        <f t="shared" si="9"/>
        <v>8.6430000000000007</v>
      </c>
      <c r="AF43" s="336">
        <f t="shared" si="9"/>
        <v>30.150000000000002</v>
      </c>
      <c r="AG43" s="336">
        <f t="shared" si="9"/>
        <v>25.929000000000002</v>
      </c>
      <c r="AH43" s="336">
        <f t="shared" si="9"/>
        <v>45.024000000000001</v>
      </c>
      <c r="AI43" s="336">
        <f t="shared" si="9"/>
        <v>14.673</v>
      </c>
      <c r="AJ43" s="336">
        <f t="shared" si="9"/>
        <v>32.763000000000005</v>
      </c>
      <c r="AK43" s="336">
        <f t="shared" si="9"/>
        <v>51.657000000000004</v>
      </c>
      <c r="AL43" s="336">
        <f t="shared" si="9"/>
        <v>153.76500000000001</v>
      </c>
      <c r="AM43" s="336">
        <f t="shared" si="9"/>
        <v>207.36500000000001</v>
      </c>
      <c r="AN43" s="336">
        <f t="shared" si="9"/>
        <v>1088.0800000000002</v>
      </c>
      <c r="AO43" s="336">
        <f t="shared" si="9"/>
        <v>1088.0800000000002</v>
      </c>
      <c r="AP43" s="336">
        <f t="shared" si="9"/>
        <v>925.27000000000021</v>
      </c>
      <c r="AQ43" s="336">
        <f t="shared" si="9"/>
        <v>597.64</v>
      </c>
      <c r="AR43" s="336">
        <f t="shared" si="9"/>
        <v>616.40000000000009</v>
      </c>
      <c r="AS43" s="336">
        <f t="shared" si="9"/>
        <v>1167.1400000000001</v>
      </c>
      <c r="AT43" s="336">
        <f t="shared" si="9"/>
        <v>2061.59</v>
      </c>
      <c r="AU43" s="338">
        <f t="shared" si="9"/>
        <v>9.2413100000000004</v>
      </c>
    </row>
    <row r="44" spans="2:47" ht="32.25" customHeight="1" outlineLevel="2" thickBot="1" x14ac:dyDescent="0.3">
      <c r="B44" s="10"/>
      <c r="C44" s="45" t="s">
        <v>2</v>
      </c>
      <c r="D44" s="45" t="s">
        <v>91</v>
      </c>
      <c r="E44" s="44">
        <f>E37+E38+E42+E43</f>
        <v>8226.57</v>
      </c>
      <c r="F44" s="49">
        <f t="shared" ref="F44:AU44" si="10">F37+F38+F42+F43</f>
        <v>13070.75</v>
      </c>
      <c r="G44" s="339">
        <f t="shared" si="10"/>
        <v>103.51500000000001</v>
      </c>
      <c r="H44" s="49">
        <f t="shared" si="10"/>
        <v>47.234999999999999</v>
      </c>
      <c r="I44" s="49">
        <f t="shared" si="10"/>
        <v>142.107</v>
      </c>
      <c r="J44" s="49">
        <f t="shared" si="10"/>
        <v>149.142</v>
      </c>
      <c r="K44" s="49">
        <f t="shared" si="10"/>
        <v>35.210999999999999</v>
      </c>
      <c r="L44" s="49">
        <f t="shared" si="10"/>
        <v>2448.7649999999999</v>
      </c>
      <c r="M44" s="49">
        <f t="shared" si="10"/>
        <v>11.658000000000001</v>
      </c>
      <c r="N44" s="49">
        <f t="shared" si="10"/>
        <v>118.38900000000001</v>
      </c>
      <c r="O44" s="49">
        <f t="shared" si="10"/>
        <v>119.79600000000001</v>
      </c>
      <c r="P44" s="49">
        <f t="shared" si="10"/>
        <v>215.47199999999998</v>
      </c>
      <c r="Q44" s="49">
        <f t="shared" si="10"/>
        <v>71.154000000000011</v>
      </c>
      <c r="R44" s="49">
        <f t="shared" si="10"/>
        <v>148.53900000000002</v>
      </c>
      <c r="S44" s="49">
        <f t="shared" si="10"/>
        <v>130.24800000000002</v>
      </c>
      <c r="T44" s="49">
        <f t="shared" si="10"/>
        <v>118.59</v>
      </c>
      <c r="U44" s="49">
        <f t="shared" si="10"/>
        <v>40.803000000000004</v>
      </c>
      <c r="V44" s="49">
        <f t="shared" si="10"/>
        <v>1648.5150000000001</v>
      </c>
      <c r="W44" s="49">
        <f t="shared" si="10"/>
        <v>1952.538</v>
      </c>
      <c r="X44" s="49">
        <f t="shared" si="10"/>
        <v>160.398</v>
      </c>
      <c r="Y44" s="49">
        <f t="shared" si="10"/>
        <v>20.502000000000002</v>
      </c>
      <c r="Z44" s="49">
        <f t="shared" si="10"/>
        <v>106.93199999999999</v>
      </c>
      <c r="AA44" s="49">
        <f t="shared" si="10"/>
        <v>1039.258</v>
      </c>
      <c r="AB44" s="49">
        <f t="shared" si="10"/>
        <v>1517.2739999999999</v>
      </c>
      <c r="AC44" s="49">
        <f t="shared" si="10"/>
        <v>4861.2520000000004</v>
      </c>
      <c r="AD44" s="49">
        <f t="shared" si="10"/>
        <v>24496.186000000002</v>
      </c>
      <c r="AE44" s="49">
        <f t="shared" si="10"/>
        <v>137.643</v>
      </c>
      <c r="AF44" s="49">
        <f t="shared" si="10"/>
        <v>480.15</v>
      </c>
      <c r="AG44" s="49">
        <f t="shared" si="10"/>
        <v>25.929000000000002</v>
      </c>
      <c r="AH44" s="49">
        <f t="shared" si="10"/>
        <v>45.024000000000001</v>
      </c>
      <c r="AI44" s="49">
        <f t="shared" si="10"/>
        <v>14.673</v>
      </c>
      <c r="AJ44" s="49">
        <f t="shared" si="10"/>
        <v>32.763000000000005</v>
      </c>
      <c r="AK44" s="49">
        <f t="shared" si="10"/>
        <v>822.65700000000004</v>
      </c>
      <c r="AL44" s="49">
        <f t="shared" si="10"/>
        <v>153.76500000000001</v>
      </c>
      <c r="AM44" s="49">
        <f t="shared" si="10"/>
        <v>2547.3649999999998</v>
      </c>
      <c r="AN44" s="49">
        <f t="shared" si="10"/>
        <v>1088.0800000000002</v>
      </c>
      <c r="AO44" s="49">
        <f t="shared" si="10"/>
        <v>1088.0800000000002</v>
      </c>
      <c r="AP44" s="49">
        <f t="shared" si="10"/>
        <v>925.27000000000021</v>
      </c>
      <c r="AQ44" s="49">
        <f t="shared" si="10"/>
        <v>597.64</v>
      </c>
      <c r="AR44" s="49">
        <f t="shared" si="10"/>
        <v>616.40000000000009</v>
      </c>
      <c r="AS44" s="49">
        <f t="shared" si="10"/>
        <v>18587.14</v>
      </c>
      <c r="AT44" s="49">
        <f t="shared" si="10"/>
        <v>32831.589999999997</v>
      </c>
      <c r="AU44" s="187">
        <f t="shared" si="10"/>
        <v>147.17131000000001</v>
      </c>
    </row>
    <row r="45" spans="2:47" ht="15.75" outlineLevel="1" thickBot="1" x14ac:dyDescent="0.3">
      <c r="B45" s="140"/>
      <c r="C45" s="141"/>
      <c r="D45" s="141"/>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2:47" ht="39" customHeight="1" outlineLevel="2" thickBot="1" x14ac:dyDescent="0.3">
      <c r="B46" s="3" t="s">
        <v>23</v>
      </c>
      <c r="C46" s="4" t="s">
        <v>48</v>
      </c>
      <c r="D46" s="4" t="s">
        <v>124</v>
      </c>
      <c r="E46" s="36" t="str">
        <f>_xlfn.XLOOKUP(E11,Database!$C$568:$C$573,Database!$D$568:$D$573)</f>
        <v>Foregone income from farming</v>
      </c>
      <c r="F46" s="59" t="str">
        <f>_xlfn.XLOOKUP(F11,Database!$C$568:$C$573,Database!$D$568:$D$573)</f>
        <v>Foregone income from farming</v>
      </c>
      <c r="G46" s="59" t="str">
        <f>_xlfn.XLOOKUP(G11,Database!$C$568:$C$573,Database!$D$568:$D$573)</f>
        <v>Foregone income from farming</v>
      </c>
      <c r="H46" s="59" t="str">
        <f>_xlfn.XLOOKUP(H11,Database!$C$568:$C$573,Database!$D$568:$D$573)</f>
        <v>Foregone income from farming</v>
      </c>
      <c r="I46" s="59" t="str">
        <f>_xlfn.XLOOKUP(I11,Database!$C$568:$C$573,Database!$D$568:$D$573)</f>
        <v>Foregone income from farming</v>
      </c>
      <c r="J46" s="59" t="str">
        <f>_xlfn.XLOOKUP(J11,Database!$C$568:$C$573,Database!$D$568:$D$573)</f>
        <v>Foregone income from farming</v>
      </c>
      <c r="K46" s="59" t="str">
        <f>_xlfn.XLOOKUP(K11,Database!$C$568:$C$573,Database!$D$568:$D$573)</f>
        <v>Minimal opportunity cost</v>
      </c>
      <c r="L46" s="59" t="str">
        <f>_xlfn.XLOOKUP(L11,Database!$C$568:$C$573,Database!$D$568:$D$573)</f>
        <v>Foregone income from farming</v>
      </c>
      <c r="M46" s="59" t="str">
        <f>_xlfn.XLOOKUP(M11,Database!$C$568:$C$573,Database!$D$568:$D$573)</f>
        <v>Foregone income from farming</v>
      </c>
      <c r="N46" s="59" t="str">
        <f>_xlfn.XLOOKUP(N11,Database!$C$568:$C$573,Database!$D$568:$D$573)</f>
        <v>Foregone income from farming</v>
      </c>
      <c r="O46" s="59" t="str">
        <f>_xlfn.XLOOKUP(O11,Database!$C$568:$C$573,Database!$D$568:$D$573)</f>
        <v>Foregone income from farming</v>
      </c>
      <c r="P46" s="59" t="str">
        <f>_xlfn.XLOOKUP(P11,Database!$C$568:$C$573,Database!$D$568:$D$573)</f>
        <v>Foregone income from farming</v>
      </c>
      <c r="Q46" s="59" t="str">
        <f>_xlfn.XLOOKUP(Q11,Database!$C$568:$C$573,Database!$D$568:$D$573)</f>
        <v>Foregone income from farming</v>
      </c>
      <c r="R46" s="59" t="str">
        <f>_xlfn.XLOOKUP(R11,Database!$C$568:$C$573,Database!$D$568:$D$573)</f>
        <v>Foregone income from farming</v>
      </c>
      <c r="S46" s="59" t="str">
        <f>_xlfn.XLOOKUP(S11,Database!$C$568:$C$573,Database!$D$568:$D$573)</f>
        <v>Foregone income from farming</v>
      </c>
      <c r="T46" s="59" t="str">
        <f>_xlfn.XLOOKUP(T11,Database!$C$568:$C$573,Database!$D$568:$D$573)</f>
        <v>Foregone income from farming</v>
      </c>
      <c r="U46" s="59" t="str">
        <f>_xlfn.XLOOKUP(U11,Database!$C$568:$C$573,Database!$D$568:$D$573)</f>
        <v>Foregone income from farming</v>
      </c>
      <c r="V46" s="59" t="str">
        <f>_xlfn.XLOOKUP(V11,Database!$C$568:$C$573,Database!$D$568:$D$573)</f>
        <v>Foregone income from farming</v>
      </c>
      <c r="W46" s="59" t="str">
        <f>_xlfn.XLOOKUP(W11,Database!$C$568:$C$573,Database!$D$568:$D$573)</f>
        <v>Foregone income from farming</v>
      </c>
      <c r="X46" s="59" t="str">
        <f>_xlfn.XLOOKUP(X11,Database!$C$568:$C$573,Database!$D$568:$D$573)</f>
        <v>Foregone income from farming</v>
      </c>
      <c r="Y46" s="59" t="str">
        <f>_xlfn.XLOOKUP(Y11,Database!$C$568:$C$573,Database!$D$568:$D$573)</f>
        <v>Foregone income from farming</v>
      </c>
      <c r="Z46" s="59" t="str">
        <f>_xlfn.XLOOKUP(Z11,Database!$C$568:$C$573,Database!$D$568:$D$573)</f>
        <v>Foregone income from farming</v>
      </c>
      <c r="AA46" s="59" t="str">
        <f>_xlfn.XLOOKUP(AA11,Database!$C$568:$C$573,Database!$D$568:$D$573)</f>
        <v>Foregone income from farming</v>
      </c>
      <c r="AB46" s="59" t="str">
        <f>_xlfn.XLOOKUP(AB11,Database!$C$568:$C$573,Database!$D$568:$D$573)</f>
        <v>Foregone income from farming</v>
      </c>
      <c r="AC46" s="59" t="str">
        <f>_xlfn.XLOOKUP(AC11,Database!$C$568:$C$573,Database!$D$568:$D$573)</f>
        <v>Foregone income from farming</v>
      </c>
      <c r="AD46" s="59" t="str">
        <f>_xlfn.XLOOKUP(AD11,Database!$C$568:$C$573,Database!$D$568:$D$573)</f>
        <v>Foregone income from farming</v>
      </c>
      <c r="AE46" s="59" t="str">
        <f>_xlfn.XLOOKUP(AE11,Database!$C$568:$C$573,Database!$D$568:$D$573)</f>
        <v>Foregone income from farming</v>
      </c>
      <c r="AF46" s="59" t="str">
        <f>_xlfn.XLOOKUP(AF11,Database!$C$568:$C$573,Database!$D$568:$D$573)</f>
        <v>Foregone income from farming</v>
      </c>
      <c r="AG46" s="59" t="str">
        <f>_xlfn.XLOOKUP(AG11,Database!$C$568:$C$573,Database!$D$568:$D$573)</f>
        <v>Foregone income from farming</v>
      </c>
      <c r="AH46" s="59" t="str">
        <f>_xlfn.XLOOKUP(AH11,Database!$C$568:$C$573,Database!$D$568:$D$573)</f>
        <v>Foregone income from farming</v>
      </c>
      <c r="AI46" s="59" t="str">
        <f>_xlfn.XLOOKUP(AI11,Database!$C$568:$C$573,Database!$D$568:$D$573)</f>
        <v>Foregone income from farming</v>
      </c>
      <c r="AJ46" s="59" t="str">
        <f>_xlfn.XLOOKUP(AJ11,Database!$C$568:$C$573,Database!$D$568:$D$573)</f>
        <v>Foregone income from farming</v>
      </c>
      <c r="AK46" s="59" t="str">
        <f>_xlfn.XLOOKUP(AK11,Database!$C$568:$C$573,Database!$D$568:$D$573)</f>
        <v>Foregone income from farming</v>
      </c>
      <c r="AL46" s="59" t="str">
        <f>_xlfn.XLOOKUP(AL11,Database!$C$568:$C$573,Database!$D$568:$D$573)</f>
        <v>Foregone income from farming</v>
      </c>
      <c r="AM46" s="59" t="str">
        <f>_xlfn.XLOOKUP(AM11,Database!$C$568:$C$573,Database!$D$568:$D$573)</f>
        <v>Foregone income from farming</v>
      </c>
      <c r="AN46" s="59" t="str">
        <f>_xlfn.XLOOKUP(AN11,Database!$C$568:$C$573,Database!$D$568:$D$573)</f>
        <v>Foregone income from farming</v>
      </c>
      <c r="AO46" s="59" t="str">
        <f>_xlfn.XLOOKUP(AO11,Database!$C$568:$C$573,Database!$D$568:$D$573)</f>
        <v>Foregone income from farming</v>
      </c>
      <c r="AP46" s="59" t="str">
        <f>_xlfn.XLOOKUP(AP11,Database!$C$568:$C$573,Database!$D$568:$D$573)</f>
        <v>Foregone income from farming</v>
      </c>
      <c r="AQ46" s="59" t="str">
        <f>_xlfn.XLOOKUP(AQ11,Database!$C$568:$C$573,Database!$D$568:$D$573)</f>
        <v>Foregone income from farming</v>
      </c>
      <c r="AR46" s="59" t="str">
        <f>_xlfn.XLOOKUP(AR11,Database!$C$568:$C$573,Database!$D$568:$D$573)</f>
        <v>Foregone income from farming</v>
      </c>
      <c r="AS46" s="59" t="str">
        <f>_xlfn.XLOOKUP(AS11,Database!$C$568:$C$573,Database!$D$568:$D$573)</f>
        <v>Minimal opportunity cost</v>
      </c>
      <c r="AT46" s="59" t="str">
        <f>_xlfn.XLOOKUP(AT11,Database!$C$568:$C$573,Database!$D$568:$D$573)</f>
        <v>Minimal opportunity cost</v>
      </c>
      <c r="AU46" s="299" t="str">
        <f>_xlfn.XLOOKUP(AU11,Database!$C$568:$C$573,Database!$D$568:$D$573)</f>
        <v>Minimal opportunity cost</v>
      </c>
    </row>
    <row r="47" spans="2:47" ht="111.75" customHeight="1" outlineLevel="2" thickBot="1" x14ac:dyDescent="0.3">
      <c r="B47" s="42" t="s">
        <v>137</v>
      </c>
      <c r="C47" s="4" t="s">
        <v>320</v>
      </c>
      <c r="D47" s="4" t="s">
        <v>125</v>
      </c>
      <c r="E47" s="267" t="s">
        <v>927</v>
      </c>
      <c r="F47" s="268" t="s">
        <v>928</v>
      </c>
      <c r="G47" s="268" t="s">
        <v>929</v>
      </c>
      <c r="H47" s="268" t="s">
        <v>930</v>
      </c>
      <c r="I47" s="268" t="s">
        <v>931</v>
      </c>
      <c r="J47" s="268" t="s">
        <v>932</v>
      </c>
      <c r="K47" s="268" t="s">
        <v>933</v>
      </c>
      <c r="L47" s="268" t="s">
        <v>934</v>
      </c>
      <c r="M47" s="268" t="s">
        <v>935</v>
      </c>
      <c r="N47" s="268" t="s">
        <v>936</v>
      </c>
      <c r="O47" s="268" t="s">
        <v>937</v>
      </c>
      <c r="P47" s="268" t="s">
        <v>938</v>
      </c>
      <c r="Q47" s="268" t="s">
        <v>939</v>
      </c>
      <c r="R47" s="268" t="s">
        <v>940</v>
      </c>
      <c r="S47" s="268" t="s">
        <v>941</v>
      </c>
      <c r="T47" s="268" t="s">
        <v>942</v>
      </c>
      <c r="U47" s="268" t="s">
        <v>943</v>
      </c>
      <c r="V47" s="268" t="s">
        <v>934</v>
      </c>
      <c r="W47" s="268" t="s">
        <v>944</v>
      </c>
      <c r="X47" s="268" t="s">
        <v>945</v>
      </c>
      <c r="Y47" s="268" t="s">
        <v>946</v>
      </c>
      <c r="Z47" s="268" t="s">
        <v>947</v>
      </c>
      <c r="AA47" s="268"/>
      <c r="AB47" s="268"/>
      <c r="AC47" s="268"/>
      <c r="AD47" s="268"/>
      <c r="AE47" s="268" t="s">
        <v>948</v>
      </c>
      <c r="AF47" s="268" t="s">
        <v>949</v>
      </c>
      <c r="AG47" s="268" t="s">
        <v>950</v>
      </c>
      <c r="AH47" s="268" t="s">
        <v>951</v>
      </c>
      <c r="AI47" s="268" t="s">
        <v>952</v>
      </c>
      <c r="AJ47" s="268" t="s">
        <v>953</v>
      </c>
      <c r="AK47" s="268" t="s">
        <v>954</v>
      </c>
      <c r="AL47" s="268" t="s">
        <v>955</v>
      </c>
      <c r="AM47" s="268" t="s">
        <v>956</v>
      </c>
      <c r="AN47" s="268" t="s">
        <v>957</v>
      </c>
      <c r="AO47" s="268" t="s">
        <v>958</v>
      </c>
      <c r="AP47" s="268" t="s">
        <v>1010</v>
      </c>
      <c r="AQ47" s="268" t="s">
        <v>1011</v>
      </c>
      <c r="AR47" s="268" t="s">
        <v>959</v>
      </c>
      <c r="AS47" s="268" t="s">
        <v>960</v>
      </c>
      <c r="AT47" s="268" t="s">
        <v>961</v>
      </c>
      <c r="AU47" s="270" t="s">
        <v>962</v>
      </c>
    </row>
    <row r="48" spans="2:47" ht="55.5" hidden="1" customHeight="1" outlineLevel="2" thickBot="1" x14ac:dyDescent="0.3">
      <c r="B48" s="42"/>
      <c r="C48" s="4" t="s">
        <v>166</v>
      </c>
      <c r="D48" s="4" t="s">
        <v>174</v>
      </c>
      <c r="E48" s="61" t="s">
        <v>164</v>
      </c>
      <c r="F48" s="62" t="s">
        <v>164</v>
      </c>
      <c r="G48" s="62" t="s">
        <v>164</v>
      </c>
      <c r="H48" s="62" t="s">
        <v>164</v>
      </c>
      <c r="I48" s="62" t="s">
        <v>164</v>
      </c>
      <c r="J48" s="62" t="s">
        <v>164</v>
      </c>
      <c r="K48" s="62" t="s">
        <v>164</v>
      </c>
      <c r="L48" s="62" t="s">
        <v>164</v>
      </c>
      <c r="M48" s="62" t="s">
        <v>164</v>
      </c>
      <c r="N48" s="62" t="s">
        <v>164</v>
      </c>
      <c r="O48" s="62" t="s">
        <v>164</v>
      </c>
      <c r="P48" s="62" t="s">
        <v>164</v>
      </c>
      <c r="Q48" s="62" t="s">
        <v>164</v>
      </c>
      <c r="R48" s="62" t="s">
        <v>164</v>
      </c>
      <c r="S48" s="62" t="s">
        <v>164</v>
      </c>
      <c r="T48" s="62" t="s">
        <v>164</v>
      </c>
      <c r="U48" s="62" t="s">
        <v>164</v>
      </c>
      <c r="V48" s="62" t="s">
        <v>164</v>
      </c>
      <c r="W48" s="62" t="s">
        <v>164</v>
      </c>
      <c r="X48" s="62" t="s">
        <v>164</v>
      </c>
      <c r="Y48" s="62" t="s">
        <v>164</v>
      </c>
      <c r="Z48" s="62" t="s">
        <v>164</v>
      </c>
      <c r="AA48" s="62" t="s">
        <v>164</v>
      </c>
      <c r="AB48" s="62" t="s">
        <v>164</v>
      </c>
      <c r="AC48" s="62" t="s">
        <v>164</v>
      </c>
      <c r="AD48" s="62" t="s">
        <v>164</v>
      </c>
      <c r="AE48" s="62" t="s">
        <v>164</v>
      </c>
      <c r="AF48" s="62" t="s">
        <v>164</v>
      </c>
      <c r="AG48" s="62" t="s">
        <v>164</v>
      </c>
      <c r="AH48" s="62" t="s">
        <v>164</v>
      </c>
      <c r="AI48" s="62" t="s">
        <v>164</v>
      </c>
      <c r="AJ48" s="62" t="s">
        <v>164</v>
      </c>
      <c r="AK48" s="62" t="s">
        <v>164</v>
      </c>
      <c r="AL48" s="62" t="s">
        <v>164</v>
      </c>
      <c r="AM48" s="62" t="s">
        <v>164</v>
      </c>
      <c r="AN48" s="62" t="s">
        <v>164</v>
      </c>
      <c r="AO48" s="62" t="s">
        <v>164</v>
      </c>
      <c r="AP48" s="62" t="s">
        <v>164</v>
      </c>
      <c r="AQ48" s="25" t="s">
        <v>164</v>
      </c>
      <c r="AR48" s="25" t="s">
        <v>164</v>
      </c>
      <c r="AS48" s="25" t="s">
        <v>164</v>
      </c>
      <c r="AT48" s="25" t="s">
        <v>164</v>
      </c>
      <c r="AU48" s="300" t="s">
        <v>164</v>
      </c>
    </row>
    <row r="49" spans="2:47" ht="55.5" hidden="1" customHeight="1" outlineLevel="2" thickBot="1" x14ac:dyDescent="0.3">
      <c r="B49" s="42"/>
      <c r="C49" s="4" t="s">
        <v>167</v>
      </c>
      <c r="D49" s="4" t="s">
        <v>175</v>
      </c>
      <c r="E49" s="61">
        <v>0</v>
      </c>
      <c r="F49" s="62">
        <v>0</v>
      </c>
      <c r="G49" s="62">
        <v>515</v>
      </c>
      <c r="H49" s="62">
        <v>235</v>
      </c>
      <c r="I49" s="62">
        <v>707</v>
      </c>
      <c r="J49" s="62">
        <v>742</v>
      </c>
      <c r="K49" s="62">
        <v>0</v>
      </c>
      <c r="L49" s="62">
        <v>0</v>
      </c>
      <c r="M49" s="62">
        <v>58</v>
      </c>
      <c r="N49" s="62">
        <v>589</v>
      </c>
      <c r="O49" s="25">
        <v>596</v>
      </c>
      <c r="P49" s="25">
        <v>1072</v>
      </c>
      <c r="Q49" s="25">
        <v>354</v>
      </c>
      <c r="R49" s="25">
        <v>739</v>
      </c>
      <c r="S49" s="25">
        <v>648</v>
      </c>
      <c r="T49" s="62">
        <v>590</v>
      </c>
      <c r="U49" s="25">
        <v>121</v>
      </c>
      <c r="V49" s="25">
        <v>0</v>
      </c>
      <c r="W49" s="25">
        <v>350</v>
      </c>
      <c r="X49" s="25">
        <v>798</v>
      </c>
      <c r="Y49" s="62">
        <v>102</v>
      </c>
      <c r="Z49" s="62">
        <v>532</v>
      </c>
      <c r="AA49" s="62">
        <v>187</v>
      </c>
      <c r="AB49" s="62">
        <v>96</v>
      </c>
      <c r="AC49" s="62">
        <v>298</v>
      </c>
      <c r="AD49" s="62">
        <v>874</v>
      </c>
      <c r="AE49" s="62">
        <v>0</v>
      </c>
      <c r="AF49" s="25">
        <v>0</v>
      </c>
      <c r="AG49" s="25">
        <v>129</v>
      </c>
      <c r="AH49" s="25">
        <v>224</v>
      </c>
      <c r="AI49" s="25">
        <v>73</v>
      </c>
      <c r="AJ49" s="25">
        <v>163</v>
      </c>
      <c r="AK49" s="25">
        <v>0</v>
      </c>
      <c r="AL49" s="25">
        <v>765</v>
      </c>
      <c r="AM49" s="25">
        <v>151</v>
      </c>
      <c r="AN49" s="25">
        <v>812</v>
      </c>
      <c r="AO49" s="25">
        <v>812</v>
      </c>
      <c r="AP49" s="25">
        <v>1381</v>
      </c>
      <c r="AQ49" s="25">
        <v>892</v>
      </c>
      <c r="AR49" s="62">
        <v>920</v>
      </c>
      <c r="AS49" s="62">
        <v>0</v>
      </c>
      <c r="AT49" s="62">
        <v>0</v>
      </c>
      <c r="AU49" s="300">
        <v>0</v>
      </c>
    </row>
    <row r="50" spans="2:47" ht="26.25" hidden="1" outlineLevel="2" thickBot="1" x14ac:dyDescent="0.3">
      <c r="B50" s="11"/>
      <c r="C50" s="4" t="s">
        <v>49</v>
      </c>
      <c r="D50" s="4" t="s">
        <v>126</v>
      </c>
      <c r="E50" s="21" t="s">
        <v>898</v>
      </c>
      <c r="F50" s="21" t="s">
        <v>898</v>
      </c>
      <c r="G50" s="21" t="s">
        <v>898</v>
      </c>
      <c r="H50" s="21" t="s">
        <v>898</v>
      </c>
      <c r="I50" s="21" t="s">
        <v>898</v>
      </c>
      <c r="J50" s="21" t="s">
        <v>898</v>
      </c>
      <c r="K50" s="21" t="s">
        <v>898</v>
      </c>
      <c r="L50" s="21" t="s">
        <v>898</v>
      </c>
      <c r="M50" s="21" t="s">
        <v>898</v>
      </c>
      <c r="N50" s="21" t="s">
        <v>898</v>
      </c>
      <c r="O50" s="21" t="s">
        <v>898</v>
      </c>
      <c r="P50" s="21" t="s">
        <v>898</v>
      </c>
      <c r="Q50" s="21" t="s">
        <v>898</v>
      </c>
      <c r="R50" s="21" t="s">
        <v>898</v>
      </c>
      <c r="S50" s="21" t="s">
        <v>898</v>
      </c>
      <c r="T50" s="21" t="s">
        <v>898</v>
      </c>
      <c r="U50" s="21" t="s">
        <v>898</v>
      </c>
      <c r="V50" s="21" t="s">
        <v>898</v>
      </c>
      <c r="W50" s="21" t="s">
        <v>898</v>
      </c>
      <c r="X50" s="21" t="s">
        <v>898</v>
      </c>
      <c r="Y50" s="21" t="s">
        <v>898</v>
      </c>
      <c r="Z50" s="21" t="s">
        <v>898</v>
      </c>
      <c r="AA50" s="21" t="s">
        <v>898</v>
      </c>
      <c r="AB50" s="21" t="s">
        <v>898</v>
      </c>
      <c r="AC50" s="21" t="s">
        <v>898</v>
      </c>
      <c r="AD50" s="21" t="s">
        <v>898</v>
      </c>
      <c r="AE50" s="21" t="s">
        <v>898</v>
      </c>
      <c r="AF50" s="21" t="s">
        <v>898</v>
      </c>
      <c r="AG50" s="21" t="s">
        <v>898</v>
      </c>
      <c r="AH50" s="21" t="s">
        <v>898</v>
      </c>
      <c r="AI50" s="21" t="s">
        <v>898</v>
      </c>
      <c r="AJ50" s="21" t="s">
        <v>898</v>
      </c>
      <c r="AK50" s="21" t="s">
        <v>898</v>
      </c>
      <c r="AL50" s="21" t="s">
        <v>898</v>
      </c>
      <c r="AM50" s="21" t="s">
        <v>898</v>
      </c>
      <c r="AN50" s="21" t="s">
        <v>898</v>
      </c>
      <c r="AO50" s="21" t="s">
        <v>898</v>
      </c>
      <c r="AP50" s="21" t="s">
        <v>898</v>
      </c>
      <c r="AQ50" s="21" t="s">
        <v>898</v>
      </c>
      <c r="AR50" s="21" t="s">
        <v>898</v>
      </c>
      <c r="AS50" s="21" t="s">
        <v>898</v>
      </c>
      <c r="AT50" s="21" t="s">
        <v>898</v>
      </c>
      <c r="AU50" s="301" t="s">
        <v>898</v>
      </c>
    </row>
    <row r="51" spans="2:47" ht="30" hidden="1" customHeight="1" outlineLevel="2" thickBot="1" x14ac:dyDescent="0.3">
      <c r="B51" s="11"/>
      <c r="C51" s="4" t="s">
        <v>168</v>
      </c>
      <c r="D51" s="4" t="s">
        <v>127</v>
      </c>
      <c r="E51" s="26">
        <f>IFERROR(_xlfn.XLOOKUP(E50,Database!$D$581:$D$604,Database!$H$581:$H$604),0)</f>
        <v>245</v>
      </c>
      <c r="F51" s="26">
        <f>IFERROR(_xlfn.XLOOKUP(F50,Database!$D$581:$D$604,Database!$H$581:$H$604),0)</f>
        <v>245</v>
      </c>
      <c r="G51" s="26">
        <f>IFERROR(_xlfn.XLOOKUP(G50,Database!$D$581:$D$604,Database!$H$581:$H$604),0)</f>
        <v>245</v>
      </c>
      <c r="H51" s="26">
        <f>IFERROR(_xlfn.XLOOKUP(H50,Database!$D$581:$D$604,Database!$H$581:$H$604),0)</f>
        <v>245</v>
      </c>
      <c r="I51" s="26">
        <f>IFERROR(_xlfn.XLOOKUP(I50,Database!$D$581:$D$604,Database!$H$581:$H$604),0)</f>
        <v>245</v>
      </c>
      <c r="J51" s="26">
        <f>IFERROR(_xlfn.XLOOKUP(J50,Database!$D$581:$D$604,Database!$H$581:$H$604),0)</f>
        <v>245</v>
      </c>
      <c r="K51" s="26">
        <f>IFERROR(_xlfn.XLOOKUP(K50,Database!$D$581:$D$604,Database!$H$581:$H$604),0)</f>
        <v>245</v>
      </c>
      <c r="L51" s="26">
        <f>IFERROR(_xlfn.XLOOKUP(L50,Database!$D$581:$D$604,Database!$H$581:$H$604),0)</f>
        <v>245</v>
      </c>
      <c r="M51" s="26">
        <f>IFERROR(_xlfn.XLOOKUP(M50,Database!$D$581:$D$604,Database!$H$581:$H$604),0)</f>
        <v>245</v>
      </c>
      <c r="N51" s="26">
        <f>IFERROR(_xlfn.XLOOKUP(N50,Database!$D$581:$D$604,Database!$H$581:$H$604),0)</f>
        <v>245</v>
      </c>
      <c r="O51" s="26">
        <f>IFERROR(_xlfn.XLOOKUP(O50,Database!$D$581:$D$604,Database!$H$581:$H$604),0)</f>
        <v>245</v>
      </c>
      <c r="P51" s="26">
        <f>IFERROR(_xlfn.XLOOKUP(P50,Database!$D$581:$D$604,Database!$H$581:$H$604),0)</f>
        <v>245</v>
      </c>
      <c r="Q51" s="26">
        <f>IFERROR(_xlfn.XLOOKUP(Q50,Database!$D$581:$D$604,Database!$H$581:$H$604),0)</f>
        <v>245</v>
      </c>
      <c r="R51" s="26">
        <f>IFERROR(_xlfn.XLOOKUP(R50,Database!$D$581:$D$604,Database!$H$581:$H$604),0)</f>
        <v>245</v>
      </c>
      <c r="S51" s="26">
        <f>IFERROR(_xlfn.XLOOKUP(S50,Database!$D$581:$D$604,Database!$H$581:$H$604),0)</f>
        <v>245</v>
      </c>
      <c r="T51" s="26">
        <f>IFERROR(_xlfn.XLOOKUP(T50,Database!$D$581:$D$604,Database!$H$581:$H$604),0)</f>
        <v>245</v>
      </c>
      <c r="U51" s="26">
        <f>IFERROR(_xlfn.XLOOKUP(U50,Database!$D$581:$D$604,Database!$H$581:$H$604),0)</f>
        <v>245</v>
      </c>
      <c r="V51" s="26">
        <f>IFERROR(_xlfn.XLOOKUP(V50,Database!$D$581:$D$604,Database!$H$581:$H$604),0)</f>
        <v>245</v>
      </c>
      <c r="W51" s="26">
        <f>IFERROR(_xlfn.XLOOKUP(W50,Database!$D$581:$D$604,Database!$H$581:$H$604),0)</f>
        <v>245</v>
      </c>
      <c r="X51" s="26">
        <f>IFERROR(_xlfn.XLOOKUP(X50,Database!$D$581:$D$604,Database!$H$581:$H$604),0)</f>
        <v>245</v>
      </c>
      <c r="Y51" s="26">
        <f>IFERROR(_xlfn.XLOOKUP(Y50,Database!$D$581:$D$604,Database!$H$581:$H$604),0)</f>
        <v>245</v>
      </c>
      <c r="Z51" s="26">
        <f>IFERROR(_xlfn.XLOOKUP(Z50,Database!$D$581:$D$604,Database!$H$581:$H$604),0)</f>
        <v>245</v>
      </c>
      <c r="AA51" s="26">
        <f>IFERROR(_xlfn.XLOOKUP(AA50,Database!$D$581:$D$604,Database!$H$581:$H$604),0)</f>
        <v>245</v>
      </c>
      <c r="AB51" s="26">
        <f>IFERROR(_xlfn.XLOOKUP(AB50,Database!$D$581:$D$604,Database!$H$581:$H$604),0)</f>
        <v>245</v>
      </c>
      <c r="AC51" s="26">
        <f>IFERROR(_xlfn.XLOOKUP(AC50,Database!$D$581:$D$604,Database!$H$581:$H$604),0)</f>
        <v>245</v>
      </c>
      <c r="AD51" s="26">
        <f>IFERROR(_xlfn.XLOOKUP(AD50,Database!$D$581:$D$604,Database!$H$581:$H$604),0)</f>
        <v>245</v>
      </c>
      <c r="AE51" s="26">
        <f>IFERROR(_xlfn.XLOOKUP(AE50,Database!$D$581:$D$604,Database!$H$581:$H$604),0)</f>
        <v>245</v>
      </c>
      <c r="AF51" s="26">
        <f>IFERROR(_xlfn.XLOOKUP(AF50,Database!$D$581:$D$604,Database!$H$581:$H$604),0)</f>
        <v>245</v>
      </c>
      <c r="AG51" s="26">
        <f>IFERROR(_xlfn.XLOOKUP(AG50,Database!$D$581:$D$604,Database!$H$581:$H$604),0)</f>
        <v>245</v>
      </c>
      <c r="AH51" s="26">
        <f>IFERROR(_xlfn.XLOOKUP(AH50,Database!$D$581:$D$604,Database!$H$581:$H$604),0)</f>
        <v>245</v>
      </c>
      <c r="AI51" s="26">
        <f>IFERROR(_xlfn.XLOOKUP(AI50,Database!$D$581:$D$604,Database!$H$581:$H$604),0)</f>
        <v>245</v>
      </c>
      <c r="AJ51" s="26">
        <f>IFERROR(_xlfn.XLOOKUP(AJ50,Database!$D$581:$D$604,Database!$H$581:$H$604),0)</f>
        <v>245</v>
      </c>
      <c r="AK51" s="26">
        <f>IFERROR(_xlfn.XLOOKUP(AK50,Database!$D$581:$D$604,Database!$H$581:$H$604),0)</f>
        <v>245</v>
      </c>
      <c r="AL51" s="26">
        <f>IFERROR(_xlfn.XLOOKUP(AL50,Database!$D$581:$D$604,Database!$H$581:$H$604),0)</f>
        <v>245</v>
      </c>
      <c r="AM51" s="26">
        <f>IFERROR(_xlfn.XLOOKUP(AM50,Database!$D$581:$D$604,Database!$H$581:$H$604),0)</f>
        <v>245</v>
      </c>
      <c r="AN51" s="26">
        <f>IFERROR(_xlfn.XLOOKUP(AN50,Database!$D$581:$D$604,Database!$H$581:$H$604),0)</f>
        <v>245</v>
      </c>
      <c r="AO51" s="26">
        <f>IFERROR(_xlfn.XLOOKUP(AO50,Database!$D$581:$D$604,Database!$H$581:$H$604),0)</f>
        <v>245</v>
      </c>
      <c r="AP51" s="26">
        <f>IFERROR(_xlfn.XLOOKUP(AP50,Database!$D$581:$D$604,Database!$H$581:$H$604),0)</f>
        <v>245</v>
      </c>
      <c r="AQ51" s="26">
        <f>IFERROR(_xlfn.XLOOKUP(AQ50,Database!$D$581:$D$604,Database!$H$581:$H$604),0)</f>
        <v>245</v>
      </c>
      <c r="AR51" s="26">
        <f>IFERROR(_xlfn.XLOOKUP(AR50,Database!$D$581:$D$604,Database!$H$581:$H$604),0)</f>
        <v>245</v>
      </c>
      <c r="AS51" s="26">
        <f>IFERROR(_xlfn.XLOOKUP(AS50,Database!$D$581:$D$604,Database!$H$581:$H$604),0)</f>
        <v>245</v>
      </c>
      <c r="AT51" s="26">
        <f>IFERROR(_xlfn.XLOOKUP(AT50,Database!$D$581:$D$604,Database!$H$581:$H$604),0)</f>
        <v>245</v>
      </c>
      <c r="AU51" s="186">
        <f>IFERROR(_xlfn.XLOOKUP(AU50,Database!$D$581:$D$604,Database!$H$581:$H$604),0)</f>
        <v>245</v>
      </c>
    </row>
    <row r="52" spans="2:47" ht="30" hidden="1" customHeight="1" outlineLevel="2" thickBot="1" x14ac:dyDescent="0.3">
      <c r="B52" s="11"/>
      <c r="C52" s="4" t="s">
        <v>52</v>
      </c>
      <c r="D52" s="4" t="s">
        <v>128</v>
      </c>
      <c r="E52" s="30">
        <f>IF(E48=Database!$B$89,E51*E13,Catalogue!E49*E13)</f>
        <v>0</v>
      </c>
      <c r="F52" s="26">
        <f>IF(F48=Database!$B$89,F51*F13,Catalogue!F49*F13)</f>
        <v>0</v>
      </c>
      <c r="G52" s="26">
        <f>IF(G48=Database!$B$89,G51*G13,Catalogue!G49*G13)</f>
        <v>515</v>
      </c>
      <c r="H52" s="26">
        <f>IF(H48=Database!$B$89,H51*H13,Catalogue!H49*H13)</f>
        <v>235</v>
      </c>
      <c r="I52" s="26">
        <f>IF(I48=Database!$B$89,I51*I13,Catalogue!I49*I13)</f>
        <v>707</v>
      </c>
      <c r="J52" s="26">
        <f>IF(J48=Database!$B$89,J51*J13,Catalogue!J49*J13)</f>
        <v>742</v>
      </c>
      <c r="K52" s="26">
        <f>IF(K48=Database!$B$89,K51*K13,Catalogue!K49*K13)</f>
        <v>0</v>
      </c>
      <c r="L52" s="26">
        <f>IF(L48=Database!$B$89,L51*L13,Catalogue!L49*L13)</f>
        <v>0</v>
      </c>
      <c r="M52" s="26">
        <f>IF(M48=Database!$B$89,M51*M13,Catalogue!M49*M13)</f>
        <v>58</v>
      </c>
      <c r="N52" s="26">
        <f>IF(N48=Database!$B$89,N51*N13,Catalogue!N49*N13)</f>
        <v>589</v>
      </c>
      <c r="O52" s="26">
        <f>IF(O48=Database!$B$89,O51*O13,Catalogue!O49*O13)</f>
        <v>596</v>
      </c>
      <c r="P52" s="26">
        <f>IF(P48=Database!$B$89,P51*P13,Catalogue!P49*P13)</f>
        <v>1072</v>
      </c>
      <c r="Q52" s="26">
        <f>IF(Q48=Database!$B$89,Q51*Q13,Catalogue!Q49*Q13)</f>
        <v>354</v>
      </c>
      <c r="R52" s="26">
        <f>IF(R48=Database!$B$89,R51*R13,Catalogue!R49*R13)</f>
        <v>739</v>
      </c>
      <c r="S52" s="26">
        <f>IF(S48=Database!$B$89,S51*S13,Catalogue!S49*S13)</f>
        <v>648</v>
      </c>
      <c r="T52" s="26">
        <f>IF(T48=Database!$B$89,T51*T13,Catalogue!T49*T13)</f>
        <v>590</v>
      </c>
      <c r="U52" s="26">
        <v>203</v>
      </c>
      <c r="V52" s="26">
        <f>IF(V48=Database!$B$89,V51*V13,Catalogue!V49*V13)</f>
        <v>0</v>
      </c>
      <c r="W52" s="26">
        <f>IF(W48=Database!$B$89,W51*W13,Catalogue!W49*W13)</f>
        <v>350</v>
      </c>
      <c r="X52" s="26">
        <f>IF(X48=Database!$B$89,X51*X13,Catalogue!X49*X13)</f>
        <v>798</v>
      </c>
      <c r="Y52" s="26">
        <f>IF(Y48=Database!$B$89,Y51*Y13,Catalogue!Y49*Y13)</f>
        <v>102</v>
      </c>
      <c r="Z52" s="26">
        <f>IF(Z48=Database!$B$89,Z51*Z13,Catalogue!Z49*Z13)</f>
        <v>532</v>
      </c>
      <c r="AA52" s="26">
        <v>0</v>
      </c>
      <c r="AB52" s="26">
        <v>0</v>
      </c>
      <c r="AC52" s="26">
        <v>0</v>
      </c>
      <c r="AD52" s="26">
        <v>0</v>
      </c>
      <c r="AE52" s="26">
        <f>IF(AE48=Database!$B$89,AE51*AE13,Catalogue!AE49*AE13)</f>
        <v>0</v>
      </c>
      <c r="AF52" s="26">
        <f>IF(AF48=Database!$B$89,AF51*AF13,Catalogue!AF49*AF13)</f>
        <v>0</v>
      </c>
      <c r="AG52" s="26">
        <f>IF(AG48=Database!$B$89,AG51*AG13,Catalogue!AG49*AG13)</f>
        <v>129</v>
      </c>
      <c r="AH52" s="26">
        <f>IF(AH48=Database!$B$89,AH51*AH13,Catalogue!AH49*AH13)</f>
        <v>224</v>
      </c>
      <c r="AI52" s="26">
        <f>IF(AI48=Database!$B$89,AI51*AI13,Catalogue!AI49*AI13)</f>
        <v>73</v>
      </c>
      <c r="AJ52" s="26">
        <f>IF(AJ48=Database!$B$89,AJ51*AJ13,Catalogue!AJ49*AJ13)</f>
        <v>163</v>
      </c>
      <c r="AK52" s="26">
        <f>IF(AK48=Database!$B$89,AK51*AK13,Catalogue!AK49*AK13)</f>
        <v>0</v>
      </c>
      <c r="AL52" s="26">
        <f>IF(AL48=Database!$B$89,AL51*AL13,Catalogue!AL49*AL13)</f>
        <v>765</v>
      </c>
      <c r="AM52" s="26">
        <f>IF(AM48=Database!$B$89,AM51*AM13,Catalogue!AM49*AM13)</f>
        <v>151</v>
      </c>
      <c r="AN52" s="26">
        <f>IF(AN48=Database!$B$89,AN51*AN13,Catalogue!AN49*AN13)</f>
        <v>812</v>
      </c>
      <c r="AO52" s="26">
        <f>IF(AO48=Database!$B$89,AO51*AO13,Catalogue!AO49*AO13)</f>
        <v>812</v>
      </c>
      <c r="AP52" s="26">
        <f>IF(AP48=Database!$B$89,AP51*AP13,Catalogue!AP49*AP13)</f>
        <v>1381</v>
      </c>
      <c r="AQ52" s="26">
        <f>IF(AQ48=Database!$B$89,AQ51*AQ13,Catalogue!AQ49*AQ13)</f>
        <v>892</v>
      </c>
      <c r="AR52" s="26">
        <f>IF(AR48=Database!$B$89,AR51*AR13,Catalogue!AR49*AR13)</f>
        <v>920</v>
      </c>
      <c r="AS52" s="26">
        <f>IF(AS48=Database!$B$89,AS51*AS13,Catalogue!AS49*AS13)</f>
        <v>0</v>
      </c>
      <c r="AT52" s="26">
        <f>IF(AT48=Database!$B$89,AT51*AT13,Catalogue!AT49*AT13)</f>
        <v>0</v>
      </c>
      <c r="AU52" s="186">
        <f>IF(AU48=Database!$B$89,AU51*AU13,Catalogue!AU49*AU13)</f>
        <v>0</v>
      </c>
    </row>
    <row r="53" spans="2:47" ht="30" hidden="1" customHeight="1" outlineLevel="2" thickBot="1" x14ac:dyDescent="0.3">
      <c r="B53" s="11"/>
      <c r="C53" s="4" t="s">
        <v>51</v>
      </c>
      <c r="D53" s="4" t="s">
        <v>129</v>
      </c>
      <c r="E53" s="30">
        <f t="shared" ref="E53:AU53" si="11">E52*E17</f>
        <v>0</v>
      </c>
      <c r="F53" s="26">
        <f t="shared" si="11"/>
        <v>0</v>
      </c>
      <c r="G53" s="26">
        <f t="shared" si="11"/>
        <v>1545</v>
      </c>
      <c r="H53" s="26">
        <f t="shared" si="11"/>
        <v>705</v>
      </c>
      <c r="I53" s="26">
        <f t="shared" si="11"/>
        <v>2121</v>
      </c>
      <c r="J53" s="26">
        <f t="shared" si="11"/>
        <v>2226</v>
      </c>
      <c r="K53" s="26">
        <f t="shared" si="11"/>
        <v>0</v>
      </c>
      <c r="L53" s="26">
        <f t="shared" si="11"/>
        <v>0</v>
      </c>
      <c r="M53" s="26">
        <f t="shared" si="11"/>
        <v>174</v>
      </c>
      <c r="N53" s="26">
        <f t="shared" si="11"/>
        <v>1767</v>
      </c>
      <c r="O53" s="26">
        <f t="shared" si="11"/>
        <v>1788</v>
      </c>
      <c r="P53" s="26">
        <f t="shared" si="11"/>
        <v>3216</v>
      </c>
      <c r="Q53" s="26">
        <f t="shared" si="11"/>
        <v>1062</v>
      </c>
      <c r="R53" s="26">
        <f t="shared" si="11"/>
        <v>2217</v>
      </c>
      <c r="S53" s="26">
        <f t="shared" si="11"/>
        <v>1944</v>
      </c>
      <c r="T53" s="26">
        <f t="shared" si="11"/>
        <v>1770</v>
      </c>
      <c r="U53" s="26">
        <f t="shared" si="11"/>
        <v>609</v>
      </c>
      <c r="V53" s="26">
        <f t="shared" si="11"/>
        <v>0</v>
      </c>
      <c r="W53" s="26">
        <f t="shared" si="11"/>
        <v>1050</v>
      </c>
      <c r="X53" s="26">
        <f t="shared" si="11"/>
        <v>2394</v>
      </c>
      <c r="Y53" s="26">
        <f t="shared" si="11"/>
        <v>306</v>
      </c>
      <c r="Z53" s="26">
        <f t="shared" si="11"/>
        <v>1596</v>
      </c>
      <c r="AA53" s="26">
        <f t="shared" si="11"/>
        <v>0</v>
      </c>
      <c r="AB53" s="26">
        <f t="shared" si="11"/>
        <v>0</v>
      </c>
      <c r="AC53" s="26">
        <f t="shared" si="11"/>
        <v>0</v>
      </c>
      <c r="AD53" s="26">
        <f t="shared" si="11"/>
        <v>0</v>
      </c>
      <c r="AE53" s="26">
        <f t="shared" si="11"/>
        <v>0</v>
      </c>
      <c r="AF53" s="26">
        <f t="shared" si="11"/>
        <v>0</v>
      </c>
      <c r="AG53" s="26">
        <f t="shared" si="11"/>
        <v>387</v>
      </c>
      <c r="AH53" s="26">
        <f t="shared" si="11"/>
        <v>672</v>
      </c>
      <c r="AI53" s="26">
        <f t="shared" si="11"/>
        <v>219</v>
      </c>
      <c r="AJ53" s="26">
        <f t="shared" si="11"/>
        <v>489</v>
      </c>
      <c r="AK53" s="26">
        <f t="shared" si="11"/>
        <v>0</v>
      </c>
      <c r="AL53" s="26">
        <f t="shared" si="11"/>
        <v>2295</v>
      </c>
      <c r="AM53" s="26">
        <f t="shared" si="11"/>
        <v>755</v>
      </c>
      <c r="AN53" s="26">
        <f t="shared" si="11"/>
        <v>16240</v>
      </c>
      <c r="AO53" s="26">
        <f t="shared" si="11"/>
        <v>16240</v>
      </c>
      <c r="AP53" s="26">
        <f t="shared" si="11"/>
        <v>13810</v>
      </c>
      <c r="AQ53" s="26">
        <f t="shared" si="11"/>
        <v>8920</v>
      </c>
      <c r="AR53" s="26">
        <f t="shared" si="11"/>
        <v>9200</v>
      </c>
      <c r="AS53" s="26">
        <f t="shared" si="11"/>
        <v>0</v>
      </c>
      <c r="AT53" s="26">
        <f t="shared" si="11"/>
        <v>0</v>
      </c>
      <c r="AU53" s="186">
        <f t="shared" si="11"/>
        <v>0</v>
      </c>
    </row>
    <row r="54" spans="2:47" ht="39" outlineLevel="2" thickBot="1" x14ac:dyDescent="0.3">
      <c r="B54" s="12"/>
      <c r="C54" s="4" t="s">
        <v>50</v>
      </c>
      <c r="D54" s="4" t="s">
        <v>92</v>
      </c>
      <c r="E54" s="31">
        <f>IFERROR(IF(E46=Database!$B$576,E53,0),0)</f>
        <v>0</v>
      </c>
      <c r="F54" s="60">
        <f>IFERROR(IF(F46=Database!$B$576,F53,0),0)</f>
        <v>0</v>
      </c>
      <c r="G54" s="60">
        <f>IFERROR(IF(G46=Database!$B$576,G53,0),0)</f>
        <v>1545</v>
      </c>
      <c r="H54" s="60">
        <f>IFERROR(IF(H46=Database!$B$576,H53,0),0)</f>
        <v>705</v>
      </c>
      <c r="I54" s="60">
        <f>IFERROR(IF(I46=Database!$B$576,I53,0),0)</f>
        <v>2121</v>
      </c>
      <c r="J54" s="60">
        <f>IFERROR(IF(J46=Database!$B$576,J53,0),0)</f>
        <v>2226</v>
      </c>
      <c r="K54" s="60">
        <f>IFERROR(IF(K46=Database!$B$576,K53,0),0)</f>
        <v>0</v>
      </c>
      <c r="L54" s="60">
        <f>IFERROR(IF(L46=Database!$B$576,L53,0),0)</f>
        <v>0</v>
      </c>
      <c r="M54" s="60">
        <f>IFERROR(IF(M46=Database!$B$576,M53,0),0)</f>
        <v>174</v>
      </c>
      <c r="N54" s="60">
        <f>IFERROR(IF(N46=Database!$B$576,N53,0),0)</f>
        <v>1767</v>
      </c>
      <c r="O54" s="60">
        <f>IFERROR(IF(O46=Database!$B$576,O53,0),0)</f>
        <v>1788</v>
      </c>
      <c r="P54" s="60">
        <f>IFERROR(IF(P46=Database!$B$576,P53,0),0)</f>
        <v>3216</v>
      </c>
      <c r="Q54" s="60">
        <f>IFERROR(IF(Q46=Database!$B$576,Q53,0),0)</f>
        <v>1062</v>
      </c>
      <c r="R54" s="60">
        <f>IFERROR(IF(R46=Database!$B$576,R53,0),0)</f>
        <v>2217</v>
      </c>
      <c r="S54" s="60">
        <f>IFERROR(IF(S46=Database!$B$576,S53,0),0)</f>
        <v>1944</v>
      </c>
      <c r="T54" s="60">
        <f>IFERROR(IF(T46=Database!$B$576,T53,0),0)</f>
        <v>1770</v>
      </c>
      <c r="U54" s="60">
        <f>IFERROR(IF(U46=Database!$B$576,U53,0),0)</f>
        <v>609</v>
      </c>
      <c r="V54" s="60">
        <f>IFERROR(IF(V46=Database!$B$576,V53,0),0)</f>
        <v>0</v>
      </c>
      <c r="W54" s="60">
        <f>IFERROR(IF(W46=Database!$B$576,W53,0),0)</f>
        <v>1050</v>
      </c>
      <c r="X54" s="60">
        <f>IFERROR(IF(X46=Database!$B$576,X53,0),0)</f>
        <v>2394</v>
      </c>
      <c r="Y54" s="60">
        <f>IFERROR(IF(Y46=Database!$B$576,Y53,0),0)</f>
        <v>306</v>
      </c>
      <c r="Z54" s="60">
        <f>IFERROR(IF(Z46=Database!$B$576,Z53,0),0)</f>
        <v>1596</v>
      </c>
      <c r="AA54" s="60">
        <f>IFERROR(IF(AA46=Database!$B$576,AA53,0),0)</f>
        <v>0</v>
      </c>
      <c r="AB54" s="60">
        <f>IFERROR(IF(AB46=Database!$B$576,AB53,0),0)</f>
        <v>0</v>
      </c>
      <c r="AC54" s="60">
        <f>IFERROR(IF(AC46=Database!$B$576,AC53,0),0)</f>
        <v>0</v>
      </c>
      <c r="AD54" s="60">
        <f>IFERROR(IF(AD46=Database!$B$576,AD53,0),0)</f>
        <v>0</v>
      </c>
      <c r="AE54" s="60">
        <f>IFERROR(IF(AE46=Database!$B$576,AE53,0),0)</f>
        <v>0</v>
      </c>
      <c r="AF54" s="60">
        <f>IFERROR(IF(AF46=Database!$B$576,AF53,0),0)</f>
        <v>0</v>
      </c>
      <c r="AG54" s="60">
        <f>IFERROR(IF(AG46=Database!$B$576,AG53,0),0)</f>
        <v>387</v>
      </c>
      <c r="AH54" s="60">
        <f>IFERROR(IF(AH46=Database!$B$576,AH53,0),0)</f>
        <v>672</v>
      </c>
      <c r="AI54" s="60">
        <f>IFERROR(IF(AI46=Database!$B$576,AI53,0),0)</f>
        <v>219</v>
      </c>
      <c r="AJ54" s="60">
        <f>IFERROR(IF(AJ46=Database!$B$576,AJ53,0),0)</f>
        <v>489</v>
      </c>
      <c r="AK54" s="60">
        <f>IFERROR(IF(AK46=Database!$B$576,AK53,0),0)</f>
        <v>0</v>
      </c>
      <c r="AL54" s="60">
        <f>IFERROR(IF(AL46=Database!$B$576,AL53,0),0)</f>
        <v>2295</v>
      </c>
      <c r="AM54" s="60">
        <f>IFERROR(IF(AM46=Database!$B$576,AM53,0),0)</f>
        <v>755</v>
      </c>
      <c r="AN54" s="60">
        <f>IFERROR(IF(AN46=Database!$B$576,AN53,0),0)</f>
        <v>16240</v>
      </c>
      <c r="AO54" s="60">
        <f>IFERROR(IF(AO46=Database!$B$576,AO53,0),0)</f>
        <v>16240</v>
      </c>
      <c r="AP54" s="60">
        <f>IFERROR(IF(AP46=Database!$B$576,AP53,0),0)</f>
        <v>13810</v>
      </c>
      <c r="AQ54" s="60">
        <f>IFERROR(IF(AQ46=Database!$B$576,AQ53,0),0)</f>
        <v>8920</v>
      </c>
      <c r="AR54" s="60">
        <f>IFERROR(IF(AR46=Database!$B$576,AR53,0),0)</f>
        <v>9200</v>
      </c>
      <c r="AS54" s="60">
        <f>IFERROR(IF(AS46=Database!$B$576,AS53,0),0)</f>
        <v>0</v>
      </c>
      <c r="AT54" s="60">
        <f>IFERROR(IF(AT46=Database!$B$576,AT53,0),0)</f>
        <v>0</v>
      </c>
      <c r="AU54" s="302">
        <f>IFERROR(IF(AU46=Database!$B$576,AU53,0),0)</f>
        <v>0</v>
      </c>
    </row>
    <row r="55" spans="2:47" ht="15.75" hidden="1" outlineLevel="1" thickBot="1" x14ac:dyDescent="0.3">
      <c r="B55" s="140"/>
      <c r="C55" s="141"/>
      <c r="D55" s="141"/>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2:47" ht="38.25" hidden="1" customHeight="1" outlineLevel="2" thickBot="1" x14ac:dyDescent="0.3">
      <c r="B56" s="3" t="s">
        <v>22</v>
      </c>
      <c r="C56" s="233" t="s">
        <v>244</v>
      </c>
      <c r="D56" s="231" t="s">
        <v>245</v>
      </c>
      <c r="E56" s="52">
        <v>3</v>
      </c>
      <c r="F56" s="32">
        <v>3</v>
      </c>
      <c r="G56" s="32">
        <v>3</v>
      </c>
      <c r="H56" s="32">
        <v>3</v>
      </c>
      <c r="I56" s="32">
        <v>3</v>
      </c>
      <c r="J56" s="32">
        <v>3</v>
      </c>
      <c r="K56" s="32">
        <v>3</v>
      </c>
      <c r="L56" s="32">
        <v>3</v>
      </c>
      <c r="M56" s="32">
        <v>3</v>
      </c>
      <c r="N56" s="32">
        <v>3</v>
      </c>
      <c r="O56" s="32">
        <v>3</v>
      </c>
      <c r="P56" s="32">
        <v>3</v>
      </c>
      <c r="Q56" s="32">
        <v>3</v>
      </c>
      <c r="R56" s="32">
        <v>3</v>
      </c>
      <c r="S56" s="32">
        <v>3</v>
      </c>
      <c r="T56" s="32">
        <v>3</v>
      </c>
      <c r="U56" s="32">
        <v>3</v>
      </c>
      <c r="V56" s="32">
        <v>3</v>
      </c>
      <c r="W56" s="32">
        <v>3</v>
      </c>
      <c r="X56" s="32">
        <v>3</v>
      </c>
      <c r="Y56" s="32">
        <v>3</v>
      </c>
      <c r="Z56" s="32">
        <v>3</v>
      </c>
      <c r="AA56" s="32">
        <v>2</v>
      </c>
      <c r="AB56" s="32">
        <v>2</v>
      </c>
      <c r="AC56" s="32">
        <v>2</v>
      </c>
      <c r="AD56" s="32">
        <v>2</v>
      </c>
      <c r="AE56" s="32">
        <v>3</v>
      </c>
      <c r="AF56" s="32">
        <v>3</v>
      </c>
      <c r="AG56" s="32">
        <v>3</v>
      </c>
      <c r="AH56" s="32">
        <v>3</v>
      </c>
      <c r="AI56" s="224">
        <v>3</v>
      </c>
      <c r="AJ56" s="224">
        <v>3</v>
      </c>
      <c r="AK56" s="224">
        <v>3</v>
      </c>
      <c r="AL56" s="224">
        <v>3</v>
      </c>
      <c r="AM56" s="224">
        <v>5</v>
      </c>
      <c r="AN56" s="224">
        <v>20</v>
      </c>
      <c r="AO56" s="224">
        <v>20</v>
      </c>
      <c r="AP56" s="32">
        <v>10</v>
      </c>
      <c r="AQ56" s="32">
        <v>10</v>
      </c>
      <c r="AR56" s="32">
        <v>10</v>
      </c>
      <c r="AS56" s="32">
        <v>30</v>
      </c>
      <c r="AT56" s="32">
        <v>30</v>
      </c>
      <c r="AU56" s="32">
        <v>10</v>
      </c>
    </row>
    <row r="57" spans="2:47" ht="39" hidden="1" outlineLevel="2" thickBot="1" x14ac:dyDescent="0.3">
      <c r="B57" s="3"/>
      <c r="C57" s="234" t="s">
        <v>38</v>
      </c>
      <c r="D57" s="231" t="s">
        <v>79</v>
      </c>
      <c r="E57" s="53">
        <f>_xlfn.XLOOKUP(E56,Database!$B$614:$B$625,Database!$E$614:$E$625)</f>
        <v>4.1000000000000002E-2</v>
      </c>
      <c r="F57" s="35">
        <f>_xlfn.XLOOKUP(F56,Database!$B$614:$B$625,Database!$E$614:$E$625)</f>
        <v>4.1000000000000002E-2</v>
      </c>
      <c r="G57" s="35">
        <f>_xlfn.XLOOKUP(G56,Database!$B$614:$B$625,Database!$E$614:$E$625)</f>
        <v>4.1000000000000002E-2</v>
      </c>
      <c r="H57" s="35">
        <f>_xlfn.XLOOKUP(H56,Database!$B$614:$B$625,Database!$E$614:$E$625)</f>
        <v>4.1000000000000002E-2</v>
      </c>
      <c r="I57" s="35">
        <f>_xlfn.XLOOKUP(I56,Database!$B$614:$B$625,Database!$E$614:$E$625)</f>
        <v>4.1000000000000002E-2</v>
      </c>
      <c r="J57" s="35">
        <f>_xlfn.XLOOKUP(J56,Database!$B$614:$B$625,Database!$E$614:$E$625)</f>
        <v>4.1000000000000002E-2</v>
      </c>
      <c r="K57" s="35">
        <f>_xlfn.XLOOKUP(K56,Database!$B$614:$B$625,Database!$E$614:$E$625)</f>
        <v>4.1000000000000002E-2</v>
      </c>
      <c r="L57" s="35">
        <f>_xlfn.XLOOKUP(L56,Database!$B$614:$B$625,Database!$E$614:$E$625)</f>
        <v>4.1000000000000002E-2</v>
      </c>
      <c r="M57" s="35">
        <f>_xlfn.XLOOKUP(M56,Database!$B$614:$B$625,Database!$E$614:$E$625)</f>
        <v>4.1000000000000002E-2</v>
      </c>
      <c r="N57" s="35">
        <f>_xlfn.XLOOKUP(N56,Database!$B$614:$B$625,Database!$E$614:$E$625)</f>
        <v>4.1000000000000002E-2</v>
      </c>
      <c r="O57" s="35">
        <f>_xlfn.XLOOKUP(O56,Database!$B$614:$B$625,Database!$E$614:$E$625)</f>
        <v>4.1000000000000002E-2</v>
      </c>
      <c r="P57" s="35">
        <f>_xlfn.XLOOKUP(P56,Database!$B$614:$B$625,Database!$E$614:$E$625)</f>
        <v>4.1000000000000002E-2</v>
      </c>
      <c r="Q57" s="35">
        <f>_xlfn.XLOOKUP(Q56,Database!$B$614:$B$625,Database!$E$614:$E$625)</f>
        <v>4.1000000000000002E-2</v>
      </c>
      <c r="R57" s="35">
        <f>_xlfn.XLOOKUP(R56,Database!$B$614:$B$625,Database!$E$614:$E$625)</f>
        <v>4.1000000000000002E-2</v>
      </c>
      <c r="S57" s="35">
        <f>_xlfn.XLOOKUP(S56,Database!$B$614:$B$625,Database!$E$614:$E$625)</f>
        <v>4.1000000000000002E-2</v>
      </c>
      <c r="T57" s="35">
        <f>_xlfn.XLOOKUP(T56,Database!$B$614:$B$625,Database!$E$614:$E$625)</f>
        <v>4.1000000000000002E-2</v>
      </c>
      <c r="U57" s="35">
        <f>_xlfn.XLOOKUP(U56,Database!$B$614:$B$625,Database!$E$614:$E$625)</f>
        <v>4.1000000000000002E-2</v>
      </c>
      <c r="V57" s="35">
        <f>_xlfn.XLOOKUP(V56,Database!$B$614:$B$625,Database!$E$614:$E$625)</f>
        <v>4.1000000000000002E-2</v>
      </c>
      <c r="W57" s="35">
        <f>_xlfn.XLOOKUP(W56,Database!$B$614:$B$625,Database!$E$614:$E$625)</f>
        <v>4.1000000000000002E-2</v>
      </c>
      <c r="X57" s="35">
        <f>_xlfn.XLOOKUP(X56,Database!$B$614:$B$625,Database!$E$614:$E$625)</f>
        <v>4.1000000000000002E-2</v>
      </c>
      <c r="Y57" s="35">
        <f>_xlfn.XLOOKUP(Y56,Database!$B$614:$B$625,Database!$E$614:$E$625)</f>
        <v>4.1000000000000002E-2</v>
      </c>
      <c r="Z57" s="35">
        <f>_xlfn.XLOOKUP(Z56,Database!$B$614:$B$625,Database!$E$614:$E$625)</f>
        <v>4.1000000000000002E-2</v>
      </c>
      <c r="AA57" s="35">
        <f>_xlfn.XLOOKUP(AA56,Database!$B$614:$B$625,Database!$E$614:$E$625)</f>
        <v>3.6999999999999998E-2</v>
      </c>
      <c r="AB57" s="35">
        <f>_xlfn.XLOOKUP(AB56,Database!$B$614:$B$625,Database!$E$614:$E$625)</f>
        <v>3.6999999999999998E-2</v>
      </c>
      <c r="AC57" s="35">
        <f>_xlfn.XLOOKUP(AC56,Database!$B$614:$B$625,Database!$E$614:$E$625)</f>
        <v>3.6999999999999998E-2</v>
      </c>
      <c r="AD57" s="35">
        <f>_xlfn.XLOOKUP(AD56,Database!$B$614:$B$625,Database!$E$614:$E$625)</f>
        <v>3.6999999999999998E-2</v>
      </c>
      <c r="AE57" s="35">
        <f>_xlfn.XLOOKUP(AE56,Database!$B$614:$B$625,Database!$E$614:$E$625)</f>
        <v>4.1000000000000002E-2</v>
      </c>
      <c r="AF57" s="35">
        <f>_xlfn.XLOOKUP(AF56,Database!$B$614:$B$625,Database!$E$614:$E$625)</f>
        <v>4.1000000000000002E-2</v>
      </c>
      <c r="AG57" s="35">
        <f>_xlfn.XLOOKUP(AG56,Database!$B$614:$B$625,Database!$E$614:$E$625)</f>
        <v>4.1000000000000002E-2</v>
      </c>
      <c r="AH57" s="35">
        <f>_xlfn.XLOOKUP(AH56,Database!$B$614:$B$625,Database!$E$614:$E$625)</f>
        <v>4.1000000000000002E-2</v>
      </c>
      <c r="AI57" s="35">
        <f>_xlfn.XLOOKUP(AI56,Database!$B$614:$B$625,Database!$E$614:$E$625)</f>
        <v>4.1000000000000002E-2</v>
      </c>
      <c r="AJ57" s="35">
        <f>_xlfn.XLOOKUP(AJ56,Database!$B$614:$B$625,Database!$E$614:$E$625)</f>
        <v>4.1000000000000002E-2</v>
      </c>
      <c r="AK57" s="35">
        <f>_xlfn.XLOOKUP(AK56,Database!$B$614:$B$625,Database!$E$614:$E$625)</f>
        <v>4.1000000000000002E-2</v>
      </c>
      <c r="AL57" s="35">
        <f>_xlfn.XLOOKUP(AL56,Database!$B$614:$B$625,Database!$E$614:$E$625)</f>
        <v>4.1000000000000002E-2</v>
      </c>
      <c r="AM57" s="35">
        <f>_xlfn.XLOOKUP(AM56,Database!$B$614:$B$625,Database!$E$614:$E$625)</f>
        <v>4.7E-2</v>
      </c>
      <c r="AN57" s="35">
        <f>_xlfn.XLOOKUP(AN56,Database!$B$614:$B$625,Database!$E$614:$E$625)</f>
        <v>0.06</v>
      </c>
      <c r="AO57" s="35">
        <f>_xlfn.XLOOKUP(AO56,Database!$B$614:$B$625,Database!$E$614:$E$625)</f>
        <v>0.06</v>
      </c>
      <c r="AP57" s="35">
        <f>_xlfn.XLOOKUP(AP56,Database!$B$614:$B$625,Database!$E$614:$E$625)</f>
        <v>5.4460000000000001E-2</v>
      </c>
      <c r="AQ57" s="35">
        <f>_xlfn.XLOOKUP(AQ56,Database!$B$614:$B$625,Database!$E$614:$E$625)</f>
        <v>5.4460000000000001E-2</v>
      </c>
      <c r="AR57" s="35">
        <f>_xlfn.XLOOKUP(AR56,Database!$B$614:$B$625,Database!$E$614:$E$625)</f>
        <v>5.4460000000000001E-2</v>
      </c>
      <c r="AS57" s="35">
        <f>_xlfn.XLOOKUP(AS56,Database!$B$614:$B$625,Database!$E$614:$E$625)</f>
        <v>6.2E-2</v>
      </c>
      <c r="AT57" s="35">
        <f>_xlfn.XLOOKUP(AT56,Database!$B$614:$B$625,Database!$E$614:$E$625)</f>
        <v>6.2E-2</v>
      </c>
      <c r="AU57" s="35">
        <f>_xlfn.XLOOKUP(AU56,Database!$B$614:$B$625,Database!$E$614:$E$625)</f>
        <v>5.4460000000000001E-2</v>
      </c>
    </row>
    <row r="58" spans="2:47" ht="35.25" hidden="1" customHeight="1" outlineLevel="2" thickBot="1" x14ac:dyDescent="0.3">
      <c r="B58" s="10"/>
      <c r="C58" s="234" t="s">
        <v>371</v>
      </c>
      <c r="D58" s="231" t="s">
        <v>143</v>
      </c>
      <c r="E58" s="53">
        <f>Database!$B$628</f>
        <v>0</v>
      </c>
      <c r="F58" s="35">
        <f>Database!$B$628</f>
        <v>0</v>
      </c>
      <c r="G58" s="35">
        <f>Database!$B$628</f>
        <v>0</v>
      </c>
      <c r="H58" s="35">
        <f>Database!$B$628</f>
        <v>0</v>
      </c>
      <c r="I58" s="35">
        <f>Database!$B$628</f>
        <v>0</v>
      </c>
      <c r="J58" s="35">
        <f>Database!$B$628</f>
        <v>0</v>
      </c>
      <c r="K58" s="35">
        <f>Database!$B$628</f>
        <v>0</v>
      </c>
      <c r="L58" s="35">
        <f>Database!$B$628</f>
        <v>0</v>
      </c>
      <c r="M58" s="35">
        <f>Database!$B$628</f>
        <v>0</v>
      </c>
      <c r="N58" s="35">
        <f>Database!$B$628</f>
        <v>0</v>
      </c>
      <c r="O58" s="35">
        <f>Database!$B$628</f>
        <v>0</v>
      </c>
      <c r="P58" s="35">
        <f>Database!$B$628</f>
        <v>0</v>
      </c>
      <c r="Q58" s="35">
        <f>Database!$B$628</f>
        <v>0</v>
      </c>
      <c r="R58" s="35">
        <f>Database!$B$628</f>
        <v>0</v>
      </c>
      <c r="S58" s="35">
        <f>Database!$B$628</f>
        <v>0</v>
      </c>
      <c r="T58" s="35">
        <f>Database!$B$628</f>
        <v>0</v>
      </c>
      <c r="U58" s="35">
        <f>Database!$B$628</f>
        <v>0</v>
      </c>
      <c r="V58" s="35">
        <f>Database!$B$628</f>
        <v>0</v>
      </c>
      <c r="W58" s="35">
        <f>Database!$B$628</f>
        <v>0</v>
      </c>
      <c r="X58" s="35">
        <f>Database!$B$628</f>
        <v>0</v>
      </c>
      <c r="Y58" s="35">
        <f>Database!$B$628</f>
        <v>0</v>
      </c>
      <c r="Z58" s="35">
        <f>Database!$B$628</f>
        <v>0</v>
      </c>
      <c r="AA58" s="35">
        <f>Database!$B$628</f>
        <v>0</v>
      </c>
      <c r="AB58" s="35">
        <f>Database!$B$628</f>
        <v>0</v>
      </c>
      <c r="AC58" s="35">
        <f>Database!$B$628</f>
        <v>0</v>
      </c>
      <c r="AD58" s="35">
        <f>Database!$B$628</f>
        <v>0</v>
      </c>
      <c r="AE58" s="35">
        <f>Database!$B$628</f>
        <v>0</v>
      </c>
      <c r="AF58" s="35">
        <f>Database!$B$628</f>
        <v>0</v>
      </c>
      <c r="AG58" s="35">
        <f>Database!$B$628</f>
        <v>0</v>
      </c>
      <c r="AH58" s="35">
        <f>Database!$B$628</f>
        <v>0</v>
      </c>
      <c r="AI58" s="35">
        <f>Database!$B$628</f>
        <v>0</v>
      </c>
      <c r="AJ58" s="35">
        <f>Database!$B$628</f>
        <v>0</v>
      </c>
      <c r="AK58" s="35">
        <f>Database!$B$628</f>
        <v>0</v>
      </c>
      <c r="AL58" s="35">
        <f>Database!$B$628</f>
        <v>0</v>
      </c>
      <c r="AM58" s="35">
        <f>Database!$B$628</f>
        <v>0</v>
      </c>
      <c r="AN58" s="35">
        <f>Database!$B$628</f>
        <v>0</v>
      </c>
      <c r="AO58" s="35">
        <f>Database!$B$628</f>
        <v>0</v>
      </c>
      <c r="AP58" s="35">
        <f>Database!$B$628</f>
        <v>0</v>
      </c>
      <c r="AQ58" s="35">
        <f>Database!$B$628</f>
        <v>0</v>
      </c>
      <c r="AR58" s="35">
        <f>Database!$B$628</f>
        <v>0</v>
      </c>
      <c r="AS58" s="35">
        <f>Database!$B$628</f>
        <v>0</v>
      </c>
      <c r="AT58" s="35">
        <f>Database!$B$628</f>
        <v>0</v>
      </c>
      <c r="AU58" s="35">
        <f>Database!$B$628</f>
        <v>0</v>
      </c>
    </row>
    <row r="59" spans="2:47" ht="35.25" hidden="1" customHeight="1" outlineLevel="2" thickBot="1" x14ac:dyDescent="0.3">
      <c r="B59" s="18"/>
      <c r="C59" s="235" t="s">
        <v>401</v>
      </c>
      <c r="D59" s="232" t="s">
        <v>150</v>
      </c>
      <c r="E59" s="63" t="s">
        <v>399</v>
      </c>
      <c r="F59" s="64" t="s">
        <v>399</v>
      </c>
      <c r="G59" s="64" t="s">
        <v>399</v>
      </c>
      <c r="H59" s="64" t="s">
        <v>399</v>
      </c>
      <c r="I59" s="64" t="s">
        <v>399</v>
      </c>
      <c r="J59" s="64" t="s">
        <v>399</v>
      </c>
      <c r="K59" s="64" t="s">
        <v>399</v>
      </c>
      <c r="L59" s="64" t="s">
        <v>399</v>
      </c>
      <c r="M59" s="64" t="s">
        <v>399</v>
      </c>
      <c r="N59" s="64" t="s">
        <v>399</v>
      </c>
      <c r="O59" s="64" t="s">
        <v>399</v>
      </c>
      <c r="P59" s="64" t="s">
        <v>399</v>
      </c>
      <c r="Q59" s="64" t="s">
        <v>399</v>
      </c>
      <c r="R59" s="64" t="s">
        <v>399</v>
      </c>
      <c r="S59" s="64" t="s">
        <v>399</v>
      </c>
      <c r="T59" s="64" t="s">
        <v>399</v>
      </c>
      <c r="U59" s="64" t="s">
        <v>399</v>
      </c>
      <c r="V59" s="64" t="s">
        <v>399</v>
      </c>
      <c r="W59" s="64" t="s">
        <v>399</v>
      </c>
      <c r="X59" s="64" t="s">
        <v>399</v>
      </c>
      <c r="Y59" s="64" t="s">
        <v>399</v>
      </c>
      <c r="Z59" s="64" t="s">
        <v>399</v>
      </c>
      <c r="AA59" s="64" t="s">
        <v>399</v>
      </c>
      <c r="AB59" s="64" t="s">
        <v>399</v>
      </c>
      <c r="AC59" s="64" t="s">
        <v>399</v>
      </c>
      <c r="AD59" s="64" t="s">
        <v>399</v>
      </c>
      <c r="AE59" s="64" t="s">
        <v>399</v>
      </c>
      <c r="AF59" s="64" t="s">
        <v>399</v>
      </c>
      <c r="AG59" s="64" t="s">
        <v>399</v>
      </c>
      <c r="AH59" s="64" t="s">
        <v>399</v>
      </c>
      <c r="AI59" s="64" t="s">
        <v>399</v>
      </c>
      <c r="AJ59" s="64" t="s">
        <v>399</v>
      </c>
      <c r="AK59" s="64" t="s">
        <v>399</v>
      </c>
      <c r="AL59" s="64" t="s">
        <v>399</v>
      </c>
      <c r="AM59" s="64" t="s">
        <v>399</v>
      </c>
      <c r="AN59" s="64" t="s">
        <v>399</v>
      </c>
      <c r="AO59" s="64" t="s">
        <v>399</v>
      </c>
      <c r="AP59" s="64" t="s">
        <v>399</v>
      </c>
      <c r="AQ59" s="64" t="s">
        <v>399</v>
      </c>
      <c r="AR59" s="64" t="s">
        <v>399</v>
      </c>
      <c r="AS59" s="64" t="s">
        <v>399</v>
      </c>
      <c r="AT59" s="64" t="s">
        <v>399</v>
      </c>
      <c r="AU59" s="64" t="s">
        <v>399</v>
      </c>
    </row>
    <row r="60" spans="2:47" ht="15.75" outlineLevel="1" collapsed="1" thickBot="1" x14ac:dyDescent="0.3">
      <c r="B60" s="140"/>
      <c r="C60" s="141"/>
      <c r="D60" s="141"/>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row>
    <row r="61" spans="2:47" ht="29.25" customHeight="1" outlineLevel="2" thickBot="1" x14ac:dyDescent="0.3">
      <c r="B61" s="245" t="s">
        <v>1168</v>
      </c>
      <c r="C61" s="65" t="s">
        <v>26</v>
      </c>
      <c r="D61" s="88" t="s">
        <v>80</v>
      </c>
      <c r="E61" s="256" t="s">
        <v>29</v>
      </c>
      <c r="F61" s="257" t="s">
        <v>29</v>
      </c>
      <c r="G61" s="257" t="s">
        <v>29</v>
      </c>
      <c r="H61" s="257" t="s">
        <v>29</v>
      </c>
      <c r="I61" s="257" t="s">
        <v>29</v>
      </c>
      <c r="J61" s="257" t="s">
        <v>29</v>
      </c>
      <c r="K61" s="257" t="s">
        <v>29</v>
      </c>
      <c r="L61" s="257" t="s">
        <v>29</v>
      </c>
      <c r="M61" s="257" t="s">
        <v>29</v>
      </c>
      <c r="N61" s="257" t="s">
        <v>29</v>
      </c>
      <c r="O61" s="257" t="s">
        <v>29</v>
      </c>
      <c r="P61" s="257" t="s">
        <v>29</v>
      </c>
      <c r="Q61" s="257" t="s">
        <v>29</v>
      </c>
      <c r="R61" s="257" t="s">
        <v>29</v>
      </c>
      <c r="S61" s="257" t="s">
        <v>29</v>
      </c>
      <c r="T61" s="257" t="s">
        <v>29</v>
      </c>
      <c r="U61" s="257" t="s">
        <v>29</v>
      </c>
      <c r="V61" s="257" t="s">
        <v>29</v>
      </c>
      <c r="W61" s="257" t="s">
        <v>29</v>
      </c>
      <c r="X61" s="257" t="s">
        <v>29</v>
      </c>
      <c r="Y61" s="257" t="s">
        <v>29</v>
      </c>
      <c r="Z61" s="257" t="s">
        <v>29</v>
      </c>
      <c r="AA61" s="257" t="s">
        <v>29</v>
      </c>
      <c r="AB61" s="257" t="s">
        <v>29</v>
      </c>
      <c r="AC61" s="257" t="s">
        <v>29</v>
      </c>
      <c r="AD61" s="257" t="s">
        <v>29</v>
      </c>
      <c r="AE61" s="257" t="s">
        <v>29</v>
      </c>
      <c r="AF61" s="257" t="s">
        <v>29</v>
      </c>
      <c r="AG61" s="257" t="s">
        <v>29</v>
      </c>
      <c r="AH61" s="257" t="s">
        <v>29</v>
      </c>
      <c r="AI61" s="257" t="s">
        <v>29</v>
      </c>
      <c r="AJ61" s="257" t="s">
        <v>29</v>
      </c>
      <c r="AK61" s="257" t="s">
        <v>29</v>
      </c>
      <c r="AL61" s="257" t="s">
        <v>29</v>
      </c>
      <c r="AM61" s="257" t="s">
        <v>29</v>
      </c>
      <c r="AN61" s="257" t="s">
        <v>29</v>
      </c>
      <c r="AO61" s="257" t="s">
        <v>29</v>
      </c>
      <c r="AP61" s="257" t="s">
        <v>29</v>
      </c>
      <c r="AQ61" s="257" t="s">
        <v>29</v>
      </c>
      <c r="AR61" s="257" t="s">
        <v>29</v>
      </c>
      <c r="AS61" s="257" t="s">
        <v>29</v>
      </c>
      <c r="AT61" s="257" t="s">
        <v>29</v>
      </c>
      <c r="AU61" s="258" t="s">
        <v>29</v>
      </c>
    </row>
    <row r="62" spans="2:47" ht="29.25" customHeight="1" outlineLevel="2" thickBot="1" x14ac:dyDescent="0.3">
      <c r="B62" s="245" t="s">
        <v>1169</v>
      </c>
      <c r="C62" s="66" t="s">
        <v>1161</v>
      </c>
      <c r="D62" s="89"/>
      <c r="E62" s="259"/>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0"/>
      <c r="AT62" s="260"/>
      <c r="AU62" s="261"/>
    </row>
    <row r="63" spans="2:47" ht="31.5" customHeight="1" outlineLevel="2" thickBot="1" x14ac:dyDescent="0.3">
      <c r="B63" s="245"/>
      <c r="C63" s="66" t="s">
        <v>27</v>
      </c>
      <c r="D63" s="89" t="s">
        <v>81</v>
      </c>
      <c r="E63" s="259" t="s">
        <v>1114</v>
      </c>
      <c r="F63" s="260" t="s">
        <v>1114</v>
      </c>
      <c r="G63" s="260" t="s">
        <v>29</v>
      </c>
      <c r="H63" s="260" t="s">
        <v>29</v>
      </c>
      <c r="I63" s="260" t="s">
        <v>29</v>
      </c>
      <c r="J63" s="260" t="s">
        <v>29</v>
      </c>
      <c r="K63" s="260" t="s">
        <v>29</v>
      </c>
      <c r="L63" s="260" t="s">
        <v>29</v>
      </c>
      <c r="M63" s="260" t="s">
        <v>29</v>
      </c>
      <c r="N63" s="260" t="s">
        <v>29</v>
      </c>
      <c r="O63" s="260" t="s">
        <v>29</v>
      </c>
      <c r="P63" s="260" t="s">
        <v>29</v>
      </c>
      <c r="Q63" s="260" t="s">
        <v>29</v>
      </c>
      <c r="R63" s="260" t="s">
        <v>29</v>
      </c>
      <c r="S63" s="260" t="s">
        <v>29</v>
      </c>
      <c r="T63" s="260" t="s">
        <v>29</v>
      </c>
      <c r="U63" s="260" t="s">
        <v>29</v>
      </c>
      <c r="V63" s="260" t="s">
        <v>29</v>
      </c>
      <c r="W63" s="260" t="s">
        <v>1114</v>
      </c>
      <c r="X63" s="260" t="s">
        <v>29</v>
      </c>
      <c r="Y63" s="260" t="s">
        <v>29</v>
      </c>
      <c r="Z63" s="260" t="s">
        <v>29</v>
      </c>
      <c r="AA63" s="260" t="s">
        <v>1114</v>
      </c>
      <c r="AB63" s="260" t="s">
        <v>1114</v>
      </c>
      <c r="AC63" s="260" t="s">
        <v>1114</v>
      </c>
      <c r="AD63" s="260" t="s">
        <v>1114</v>
      </c>
      <c r="AE63" s="260" t="s">
        <v>29</v>
      </c>
      <c r="AF63" s="260" t="s">
        <v>29</v>
      </c>
      <c r="AG63" s="260" t="s">
        <v>29</v>
      </c>
      <c r="AH63" s="260" t="s">
        <v>29</v>
      </c>
      <c r="AI63" s="260" t="s">
        <v>29</v>
      </c>
      <c r="AJ63" s="260" t="s">
        <v>29</v>
      </c>
      <c r="AK63" s="260" t="s">
        <v>29</v>
      </c>
      <c r="AL63" s="260" t="s">
        <v>29</v>
      </c>
      <c r="AM63" s="260" t="s">
        <v>1114</v>
      </c>
      <c r="AN63" s="260" t="s">
        <v>29</v>
      </c>
      <c r="AO63" s="260" t="s">
        <v>29</v>
      </c>
      <c r="AP63" s="260" t="s">
        <v>29</v>
      </c>
      <c r="AQ63" s="260" t="s">
        <v>29</v>
      </c>
      <c r="AR63" s="260" t="s">
        <v>29</v>
      </c>
      <c r="AS63" s="260" t="s">
        <v>1114</v>
      </c>
      <c r="AT63" s="260" t="s">
        <v>1114</v>
      </c>
      <c r="AU63" s="261" t="s">
        <v>1114</v>
      </c>
    </row>
    <row r="64" spans="2:47" s="212" customFormat="1" ht="31.5" customHeight="1" outlineLevel="2" thickBot="1" x14ac:dyDescent="0.3">
      <c r="B64" s="254"/>
      <c r="C64" s="66" t="s">
        <v>1160</v>
      </c>
      <c r="D64" s="255"/>
      <c r="E64" s="259" t="s">
        <v>58</v>
      </c>
      <c r="F64" s="260" t="s">
        <v>58</v>
      </c>
      <c r="G64" s="260"/>
      <c r="H64" s="260"/>
      <c r="I64" s="260"/>
      <c r="J64" s="260"/>
      <c r="K64" s="260"/>
      <c r="L64" s="260"/>
      <c r="M64" s="260"/>
      <c r="N64" s="260"/>
      <c r="O64" s="260"/>
      <c r="P64" s="260"/>
      <c r="Q64" s="260"/>
      <c r="R64" s="260"/>
      <c r="S64" s="260"/>
      <c r="T64" s="260"/>
      <c r="U64" s="260"/>
      <c r="V64" s="260"/>
      <c r="W64" s="260" t="s">
        <v>58</v>
      </c>
      <c r="X64" s="260"/>
      <c r="Y64" s="260"/>
      <c r="Z64" s="260"/>
      <c r="AA64" s="260" t="s">
        <v>58</v>
      </c>
      <c r="AB64" s="260" t="s">
        <v>58</v>
      </c>
      <c r="AC64" s="260" t="s">
        <v>58</v>
      </c>
      <c r="AD64" s="260" t="s">
        <v>58</v>
      </c>
      <c r="AE64" s="260"/>
      <c r="AF64" s="260"/>
      <c r="AG64" s="260"/>
      <c r="AH64" s="260"/>
      <c r="AI64" s="260"/>
      <c r="AJ64" s="260"/>
      <c r="AK64" s="260"/>
      <c r="AL64" s="260"/>
      <c r="AM64" s="260" t="s">
        <v>58</v>
      </c>
      <c r="AN64" s="260"/>
      <c r="AO64" s="260"/>
      <c r="AP64" s="260"/>
      <c r="AQ64" s="260"/>
      <c r="AR64" s="260"/>
      <c r="AS64" s="139" t="s">
        <v>62</v>
      </c>
      <c r="AT64" s="139" t="s">
        <v>62</v>
      </c>
      <c r="AU64" s="262" t="s">
        <v>62</v>
      </c>
    </row>
    <row r="65" spans="2:47" ht="26.25" outlineLevel="2" thickBot="1" x14ac:dyDescent="0.3">
      <c r="B65" s="245"/>
      <c r="C65" s="66" t="s">
        <v>1163</v>
      </c>
      <c r="D65" s="89" t="s">
        <v>82</v>
      </c>
      <c r="E65" s="259" t="s">
        <v>1114</v>
      </c>
      <c r="F65" s="260" t="s">
        <v>1114</v>
      </c>
      <c r="G65" s="260" t="s">
        <v>29</v>
      </c>
      <c r="H65" s="260" t="s">
        <v>29</v>
      </c>
      <c r="I65" s="260" t="s">
        <v>29</v>
      </c>
      <c r="J65" s="260" t="s">
        <v>29</v>
      </c>
      <c r="K65" s="260" t="s">
        <v>1114</v>
      </c>
      <c r="L65" s="260" t="s">
        <v>1114</v>
      </c>
      <c r="M65" s="260" t="s">
        <v>29</v>
      </c>
      <c r="N65" s="260" t="s">
        <v>29</v>
      </c>
      <c r="O65" s="260" t="s">
        <v>29</v>
      </c>
      <c r="P65" s="260" t="s">
        <v>29</v>
      </c>
      <c r="Q65" s="260" t="s">
        <v>29</v>
      </c>
      <c r="R65" s="260" t="s">
        <v>29</v>
      </c>
      <c r="S65" s="260" t="s">
        <v>29</v>
      </c>
      <c r="T65" s="260" t="s">
        <v>29</v>
      </c>
      <c r="U65" s="260" t="s">
        <v>29</v>
      </c>
      <c r="V65" s="260" t="s">
        <v>1114</v>
      </c>
      <c r="W65" s="260" t="s">
        <v>29</v>
      </c>
      <c r="X65" s="260" t="s">
        <v>29</v>
      </c>
      <c r="Y65" s="260" t="s">
        <v>29</v>
      </c>
      <c r="Z65" s="260" t="s">
        <v>29</v>
      </c>
      <c r="AA65" s="260" t="s">
        <v>1114</v>
      </c>
      <c r="AB65" s="260" t="s">
        <v>1114</v>
      </c>
      <c r="AC65" s="260" t="s">
        <v>1114</v>
      </c>
      <c r="AD65" s="260" t="s">
        <v>1114</v>
      </c>
      <c r="AE65" s="260" t="s">
        <v>1114</v>
      </c>
      <c r="AF65" s="260" t="s">
        <v>1114</v>
      </c>
      <c r="AG65" s="260" t="s">
        <v>29</v>
      </c>
      <c r="AH65" s="260" t="s">
        <v>29</v>
      </c>
      <c r="AI65" s="260" t="s">
        <v>29</v>
      </c>
      <c r="AJ65" s="260" t="s">
        <v>29</v>
      </c>
      <c r="AK65" s="260" t="s">
        <v>1114</v>
      </c>
      <c r="AL65" s="260" t="s">
        <v>29</v>
      </c>
      <c r="AM65" s="260" t="s">
        <v>29</v>
      </c>
      <c r="AN65" s="260" t="s">
        <v>29</v>
      </c>
      <c r="AO65" s="260" t="s">
        <v>29</v>
      </c>
      <c r="AP65" s="260" t="s">
        <v>29</v>
      </c>
      <c r="AQ65" s="260" t="s">
        <v>29</v>
      </c>
      <c r="AR65" s="260" t="s">
        <v>29</v>
      </c>
      <c r="AS65" s="260" t="s">
        <v>1114</v>
      </c>
      <c r="AT65" s="260" t="s">
        <v>1114</v>
      </c>
      <c r="AU65" s="261" t="s">
        <v>29</v>
      </c>
    </row>
    <row r="66" spans="2:47" ht="26.25" outlineLevel="2" thickBot="1" x14ac:dyDescent="0.3">
      <c r="B66" s="245"/>
      <c r="C66" s="66" t="s">
        <v>1159</v>
      </c>
      <c r="D66" s="89"/>
      <c r="E66" s="263" t="s">
        <v>58</v>
      </c>
      <c r="F66" s="139" t="s">
        <v>58</v>
      </c>
      <c r="G66" s="260"/>
      <c r="H66" s="260"/>
      <c r="I66" s="260"/>
      <c r="J66" s="260"/>
      <c r="K66" s="139" t="s">
        <v>58</v>
      </c>
      <c r="L66" s="139" t="s">
        <v>58</v>
      </c>
      <c r="M66" s="260"/>
      <c r="N66" s="260"/>
      <c r="O66" s="260"/>
      <c r="P66" s="260"/>
      <c r="Q66" s="260"/>
      <c r="R66" s="260"/>
      <c r="S66" s="260"/>
      <c r="T66" s="260"/>
      <c r="U66" s="260"/>
      <c r="V66" s="139" t="s">
        <v>58</v>
      </c>
      <c r="W66" s="260"/>
      <c r="X66" s="260"/>
      <c r="Y66" s="260"/>
      <c r="Z66" s="260"/>
      <c r="AA66" s="260" t="s">
        <v>58</v>
      </c>
      <c r="AB66" s="260" t="s">
        <v>58</v>
      </c>
      <c r="AC66" s="260" t="s">
        <v>58</v>
      </c>
      <c r="AD66" s="260" t="s">
        <v>58</v>
      </c>
      <c r="AE66" s="139" t="s">
        <v>58</v>
      </c>
      <c r="AF66" s="139" t="s">
        <v>58</v>
      </c>
      <c r="AG66" s="260"/>
      <c r="AH66" s="260"/>
      <c r="AI66" s="260"/>
      <c r="AJ66" s="260"/>
      <c r="AK66" s="260" t="s">
        <v>58</v>
      </c>
      <c r="AL66" s="260"/>
      <c r="AM66" s="260"/>
      <c r="AN66" s="260"/>
      <c r="AO66" s="260"/>
      <c r="AP66" s="139"/>
      <c r="AQ66" s="139"/>
      <c r="AR66" s="260"/>
      <c r="AS66" s="260" t="s">
        <v>62</v>
      </c>
      <c r="AT66" s="260" t="s">
        <v>62</v>
      </c>
      <c r="AU66" s="261"/>
    </row>
    <row r="67" spans="2:47" ht="26.25" outlineLevel="2" thickBot="1" x14ac:dyDescent="0.3">
      <c r="B67" s="245"/>
      <c r="C67" s="66" t="s">
        <v>1311</v>
      </c>
      <c r="D67" s="89" t="s">
        <v>1322</v>
      </c>
      <c r="E67" s="263" t="s">
        <v>29</v>
      </c>
      <c r="F67" s="139" t="s">
        <v>29</v>
      </c>
      <c r="G67" s="260" t="s">
        <v>29</v>
      </c>
      <c r="H67" s="260" t="s">
        <v>29</v>
      </c>
      <c r="I67" s="260" t="s">
        <v>29</v>
      </c>
      <c r="J67" s="260" t="s">
        <v>29</v>
      </c>
      <c r="K67" s="139" t="s">
        <v>29</v>
      </c>
      <c r="L67" s="139" t="s">
        <v>29</v>
      </c>
      <c r="M67" s="260" t="s">
        <v>29</v>
      </c>
      <c r="N67" s="260" t="s">
        <v>29</v>
      </c>
      <c r="O67" s="260" t="s">
        <v>29</v>
      </c>
      <c r="P67" s="260" t="s">
        <v>29</v>
      </c>
      <c r="Q67" s="260" t="s">
        <v>29</v>
      </c>
      <c r="R67" s="260" t="s">
        <v>29</v>
      </c>
      <c r="S67" s="260" t="s">
        <v>29</v>
      </c>
      <c r="T67" s="260" t="s">
        <v>29</v>
      </c>
      <c r="U67" s="260" t="s">
        <v>29</v>
      </c>
      <c r="V67" s="139" t="s">
        <v>29</v>
      </c>
      <c r="W67" s="260" t="s">
        <v>29</v>
      </c>
      <c r="X67" s="260" t="s">
        <v>29</v>
      </c>
      <c r="Y67" s="260" t="s">
        <v>29</v>
      </c>
      <c r="Z67" s="260" t="s">
        <v>29</v>
      </c>
      <c r="AA67" s="260" t="s">
        <v>29</v>
      </c>
      <c r="AB67" s="260" t="s">
        <v>29</v>
      </c>
      <c r="AC67" s="260" t="s">
        <v>29</v>
      </c>
      <c r="AD67" s="260" t="s">
        <v>29</v>
      </c>
      <c r="AE67" s="139" t="s">
        <v>29</v>
      </c>
      <c r="AF67" s="139" t="s">
        <v>29</v>
      </c>
      <c r="AG67" s="260" t="s">
        <v>29</v>
      </c>
      <c r="AH67" s="260" t="s">
        <v>29</v>
      </c>
      <c r="AI67" s="260" t="s">
        <v>29</v>
      </c>
      <c r="AJ67" s="260" t="s">
        <v>29</v>
      </c>
      <c r="AK67" s="260" t="s">
        <v>29</v>
      </c>
      <c r="AL67" s="260" t="s">
        <v>29</v>
      </c>
      <c r="AM67" s="260" t="s">
        <v>29</v>
      </c>
      <c r="AN67" s="260" t="s">
        <v>29</v>
      </c>
      <c r="AO67" s="260" t="s">
        <v>29</v>
      </c>
      <c r="AP67" s="139" t="s">
        <v>29</v>
      </c>
      <c r="AQ67" s="139" t="s">
        <v>29</v>
      </c>
      <c r="AR67" s="260" t="s">
        <v>29</v>
      </c>
      <c r="AS67" s="260" t="s">
        <v>29</v>
      </c>
      <c r="AT67" s="260" t="s">
        <v>29</v>
      </c>
      <c r="AU67" s="261" t="s">
        <v>29</v>
      </c>
    </row>
    <row r="68" spans="2:47" ht="26.25" outlineLevel="2" thickBot="1" x14ac:dyDescent="0.3">
      <c r="B68" s="246"/>
      <c r="C68" s="66" t="s">
        <v>28</v>
      </c>
      <c r="D68" s="89" t="s">
        <v>83</v>
      </c>
      <c r="E68" s="259" t="s">
        <v>29</v>
      </c>
      <c r="F68" s="260" t="s">
        <v>29</v>
      </c>
      <c r="G68" s="260" t="s">
        <v>1114</v>
      </c>
      <c r="H68" s="260" t="s">
        <v>1114</v>
      </c>
      <c r="I68" s="260" t="s">
        <v>1114</v>
      </c>
      <c r="J68" s="260" t="s">
        <v>1114</v>
      </c>
      <c r="K68" s="260" t="s">
        <v>29</v>
      </c>
      <c r="L68" s="260" t="s">
        <v>29</v>
      </c>
      <c r="M68" s="260" t="s">
        <v>1114</v>
      </c>
      <c r="N68" s="260" t="s">
        <v>1114</v>
      </c>
      <c r="O68" s="260" t="s">
        <v>1114</v>
      </c>
      <c r="P68" s="260" t="s">
        <v>1114</v>
      </c>
      <c r="Q68" s="260" t="s">
        <v>1114</v>
      </c>
      <c r="R68" s="260" t="s">
        <v>1114</v>
      </c>
      <c r="S68" s="260" t="s">
        <v>1114</v>
      </c>
      <c r="T68" s="260" t="s">
        <v>1114</v>
      </c>
      <c r="U68" s="260" t="s">
        <v>1114</v>
      </c>
      <c r="V68" s="260" t="s">
        <v>29</v>
      </c>
      <c r="W68" s="260" t="s">
        <v>1114</v>
      </c>
      <c r="X68" s="260" t="s">
        <v>1114</v>
      </c>
      <c r="Y68" s="260" t="s">
        <v>1114</v>
      </c>
      <c r="Z68" s="260" t="s">
        <v>1114</v>
      </c>
      <c r="AA68" s="260" t="s">
        <v>29</v>
      </c>
      <c r="AB68" s="260" t="s">
        <v>29</v>
      </c>
      <c r="AC68" s="260" t="s">
        <v>29</v>
      </c>
      <c r="AD68" s="260" t="s">
        <v>29</v>
      </c>
      <c r="AE68" s="260" t="s">
        <v>29</v>
      </c>
      <c r="AF68" s="260" t="s">
        <v>29</v>
      </c>
      <c r="AG68" s="260" t="s">
        <v>1114</v>
      </c>
      <c r="AH68" s="260" t="s">
        <v>1114</v>
      </c>
      <c r="AI68" s="260" t="s">
        <v>1114</v>
      </c>
      <c r="AJ68" s="260" t="s">
        <v>1114</v>
      </c>
      <c r="AK68" s="260" t="s">
        <v>29</v>
      </c>
      <c r="AL68" s="260" t="s">
        <v>1114</v>
      </c>
      <c r="AM68" s="260" t="s">
        <v>1114</v>
      </c>
      <c r="AN68" s="260" t="s">
        <v>1114</v>
      </c>
      <c r="AO68" s="260" t="s">
        <v>1114</v>
      </c>
      <c r="AP68" s="260" t="s">
        <v>1114</v>
      </c>
      <c r="AQ68" s="260" t="s">
        <v>1114</v>
      </c>
      <c r="AR68" s="260" t="s">
        <v>1114</v>
      </c>
      <c r="AS68" s="260" t="s">
        <v>29</v>
      </c>
      <c r="AT68" s="260" t="s">
        <v>29</v>
      </c>
      <c r="AU68" s="261" t="s">
        <v>29</v>
      </c>
    </row>
    <row r="69" spans="2:47" ht="26.25" outlineLevel="2" thickBot="1" x14ac:dyDescent="0.3">
      <c r="B69" s="247"/>
      <c r="C69" s="66" t="s">
        <v>1162</v>
      </c>
      <c r="D69" s="244"/>
      <c r="E69" s="264"/>
      <c r="F69" s="265"/>
      <c r="G69" s="265" t="s">
        <v>58</v>
      </c>
      <c r="H69" s="265" t="s">
        <v>58</v>
      </c>
      <c r="I69" s="265" t="s">
        <v>58</v>
      </c>
      <c r="J69" s="265" t="s">
        <v>58</v>
      </c>
      <c r="K69" s="265"/>
      <c r="L69" s="265"/>
      <c r="M69" s="265" t="s">
        <v>58</v>
      </c>
      <c r="N69" s="265" t="s">
        <v>58</v>
      </c>
      <c r="O69" s="265" t="s">
        <v>58</v>
      </c>
      <c r="P69" s="265" t="s">
        <v>58</v>
      </c>
      <c r="Q69" s="265" t="s">
        <v>58</v>
      </c>
      <c r="R69" s="265" t="s">
        <v>58</v>
      </c>
      <c r="S69" s="265" t="s">
        <v>58</v>
      </c>
      <c r="T69" s="265" t="s">
        <v>58</v>
      </c>
      <c r="U69" s="265" t="s">
        <v>58</v>
      </c>
      <c r="V69" s="265"/>
      <c r="W69" s="265" t="s">
        <v>58</v>
      </c>
      <c r="X69" s="265" t="s">
        <v>58</v>
      </c>
      <c r="Y69" s="265" t="s">
        <v>58</v>
      </c>
      <c r="Z69" s="265" t="s">
        <v>58</v>
      </c>
      <c r="AA69" s="265"/>
      <c r="AB69" s="265"/>
      <c r="AC69" s="265"/>
      <c r="AD69" s="265"/>
      <c r="AE69" s="265"/>
      <c r="AF69" s="265"/>
      <c r="AG69" s="265" t="s">
        <v>58</v>
      </c>
      <c r="AH69" s="265" t="s">
        <v>58</v>
      </c>
      <c r="AI69" s="265" t="s">
        <v>58</v>
      </c>
      <c r="AJ69" s="265" t="s">
        <v>58</v>
      </c>
      <c r="AK69" s="265"/>
      <c r="AL69" s="265" t="s">
        <v>58</v>
      </c>
      <c r="AM69" s="265" t="s">
        <v>58</v>
      </c>
      <c r="AN69" s="265" t="s">
        <v>62</v>
      </c>
      <c r="AO69" s="265" t="s">
        <v>62</v>
      </c>
      <c r="AP69" s="265" t="s">
        <v>62</v>
      </c>
      <c r="AQ69" s="265" t="s">
        <v>62</v>
      </c>
      <c r="AR69" s="265" t="s">
        <v>62</v>
      </c>
      <c r="AS69" s="265"/>
      <c r="AT69" s="265"/>
      <c r="AU69" s="266"/>
    </row>
    <row r="70" spans="2:47" ht="15.75" outlineLevel="1" thickBot="1" x14ac:dyDescent="0.3">
      <c r="B70" s="140"/>
      <c r="C70" s="141"/>
      <c r="D70" s="141"/>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row>
    <row r="71" spans="2:47" ht="30" customHeight="1" thickBot="1" x14ac:dyDescent="0.3">
      <c r="B71" s="3" t="s">
        <v>1164</v>
      </c>
      <c r="C71" s="65" t="s">
        <v>1165</v>
      </c>
      <c r="D71" s="4" t="s">
        <v>71</v>
      </c>
      <c r="E71" s="110" t="str">
        <f>IFERROR(_xlfn.XLOOKUP(E62,Database!$B$44:$B$62,Database!$C$44:$C$62),"")</f>
        <v/>
      </c>
      <c r="F71" s="111" t="str">
        <f>IFERROR(_xlfn.XLOOKUP(F62,Database!$B$44:$B$62,Database!$C$44:$C$62),"")</f>
        <v/>
      </c>
      <c r="G71" s="111" t="str">
        <f>IFERROR(_xlfn.XLOOKUP(G62,Database!$B$44:$B$62,Database!$C$44:$C$62),"")</f>
        <v/>
      </c>
      <c r="H71" s="111" t="str">
        <f>IFERROR(_xlfn.XLOOKUP(H62,Database!$B$44:$B$62,Database!$C$44:$C$62),"")</f>
        <v/>
      </c>
      <c r="I71" s="111" t="str">
        <f>IFERROR(_xlfn.XLOOKUP(I62,Database!$B$44:$B$62,Database!$C$44:$C$62),"")</f>
        <v/>
      </c>
      <c r="J71" s="111" t="str">
        <f>IFERROR(_xlfn.XLOOKUP(J62,Database!$B$44:$B$62,Database!$C$44:$C$62),"")</f>
        <v/>
      </c>
      <c r="K71" s="111" t="str">
        <f>IFERROR(_xlfn.XLOOKUP(K62,Database!$B$44:$B$62,Database!$C$44:$C$62),"")</f>
        <v/>
      </c>
      <c r="L71" s="111" t="str">
        <f>IFERROR(_xlfn.XLOOKUP(L62,Database!$B$44:$B$62,Database!$C$44:$C$62),"")</f>
        <v/>
      </c>
      <c r="M71" s="111" t="str">
        <f>IFERROR(_xlfn.XLOOKUP(M62,Database!$B$44:$B$62,Database!$C$44:$C$62),"")</f>
        <v/>
      </c>
      <c r="N71" s="111" t="str">
        <f>IFERROR(_xlfn.XLOOKUP(N62,Database!$B$44:$B$62,Database!$C$44:$C$62),"")</f>
        <v/>
      </c>
      <c r="O71" s="111" t="str">
        <f>IFERROR(_xlfn.XLOOKUP(O62,Database!$B$44:$B$62,Database!$C$44:$C$62),"")</f>
        <v/>
      </c>
      <c r="P71" s="111" t="str">
        <f>IFERROR(_xlfn.XLOOKUP(P62,Database!$B$44:$B$62,Database!$C$44:$C$62),"")</f>
        <v/>
      </c>
      <c r="Q71" s="111" t="str">
        <f>IFERROR(_xlfn.XLOOKUP(Q62,Database!$B$44:$B$62,Database!$C$44:$C$62),"")</f>
        <v/>
      </c>
      <c r="R71" s="111" t="str">
        <f>IFERROR(_xlfn.XLOOKUP(R62,Database!$B$44:$B$62,Database!$C$44:$C$62),"")</f>
        <v/>
      </c>
      <c r="S71" s="111" t="str">
        <f>IFERROR(_xlfn.XLOOKUP(S62,Database!$B$44:$B$62,Database!$C$44:$C$62),"")</f>
        <v/>
      </c>
      <c r="T71" s="111" t="str">
        <f>IFERROR(_xlfn.XLOOKUP(T62,Database!$B$44:$B$62,Database!$C$44:$C$62),"")</f>
        <v/>
      </c>
      <c r="U71" s="111" t="str">
        <f>IFERROR(_xlfn.XLOOKUP(U62,Database!$B$44:$B$62,Database!$C$44:$C$62),"")</f>
        <v/>
      </c>
      <c r="V71" s="111" t="str">
        <f>IFERROR(_xlfn.XLOOKUP(V62,Database!$B$44:$B$62,Database!$C$44:$C$62),"")</f>
        <v/>
      </c>
      <c r="W71" s="111" t="str">
        <f>IFERROR(_xlfn.XLOOKUP(W62,Database!$B$44:$B$62,Database!$C$44:$C$62),"")</f>
        <v/>
      </c>
      <c r="X71" s="111" t="str">
        <f>IFERROR(_xlfn.XLOOKUP(X62,Database!$B$44:$B$62,Database!$C$44:$C$62),"")</f>
        <v/>
      </c>
      <c r="Y71" s="111" t="str">
        <f>IFERROR(_xlfn.XLOOKUP(Y62,Database!$B$44:$B$62,Database!$C$44:$C$62),"")</f>
        <v/>
      </c>
      <c r="Z71" s="111" t="str">
        <f>IFERROR(_xlfn.XLOOKUP(Z62,Database!$B$44:$B$62,Database!$C$44:$C$62),"")</f>
        <v/>
      </c>
      <c r="AA71" s="111" t="str">
        <f>IFERROR(_xlfn.XLOOKUP(AA62,Database!$B$44:$B$62,Database!$C$44:$C$62),"")</f>
        <v/>
      </c>
      <c r="AB71" s="111" t="str">
        <f>IFERROR(_xlfn.XLOOKUP(AB62,Database!$B$44:$B$62,Database!$C$44:$C$62),"")</f>
        <v/>
      </c>
      <c r="AC71" s="111" t="str">
        <f>IFERROR(_xlfn.XLOOKUP(AC62,Database!$B$44:$B$62,Database!$C$44:$C$62),"")</f>
        <v/>
      </c>
      <c r="AD71" s="111" t="str">
        <f>IFERROR(_xlfn.XLOOKUP(AD62,Database!$B$44:$B$62,Database!$C$44:$C$62),"")</f>
        <v/>
      </c>
      <c r="AE71" s="111" t="str">
        <f>IFERROR(_xlfn.XLOOKUP(AE62,Database!$B$44:$B$62,Database!$C$44:$C$62),"")</f>
        <v/>
      </c>
      <c r="AF71" s="111" t="str">
        <f>IFERROR(_xlfn.XLOOKUP(AF62,Database!$B$44:$B$62,Database!$C$44:$C$62),"")</f>
        <v/>
      </c>
      <c r="AG71" s="111" t="str">
        <f>IFERROR(_xlfn.XLOOKUP(AG62,Database!$B$44:$B$62,Database!$C$44:$C$62),"")</f>
        <v/>
      </c>
      <c r="AH71" s="111" t="str">
        <f>IFERROR(_xlfn.XLOOKUP(AH62,Database!$B$44:$B$62,Database!$C$44:$C$62),"")</f>
        <v/>
      </c>
      <c r="AI71" s="111" t="str">
        <f>IFERROR(_xlfn.XLOOKUP(AI62,Database!$B$44:$B$62,Database!$C$44:$C$62),"")</f>
        <v/>
      </c>
      <c r="AJ71" s="111" t="str">
        <f>IFERROR(_xlfn.XLOOKUP(AJ62,Database!$B$44:$B$62,Database!$C$44:$C$62),"")</f>
        <v/>
      </c>
      <c r="AK71" s="111" t="str">
        <f>IFERROR(_xlfn.XLOOKUP(AK62,Database!$B$44:$B$62,Database!$C$44:$C$62),"")</f>
        <v/>
      </c>
      <c r="AL71" s="111" t="str">
        <f>IFERROR(_xlfn.XLOOKUP(AL62,Database!$B$44:$B$62,Database!$C$44:$C$62),"")</f>
        <v/>
      </c>
      <c r="AM71" s="111" t="str">
        <f>IFERROR(_xlfn.XLOOKUP(AM62,Database!$B$44:$B$62,Database!$C$44:$C$62),"")</f>
        <v/>
      </c>
      <c r="AN71" s="111" t="str">
        <f>IFERROR(_xlfn.XLOOKUP(AN62,Database!$B$44:$B$62,Database!$C$44:$C$62),"")</f>
        <v/>
      </c>
      <c r="AO71" s="111" t="str">
        <f>IFERROR(_xlfn.XLOOKUP(AO62,Database!$B$44:$B$62,Database!$C$44:$C$62),"")</f>
        <v/>
      </c>
      <c r="AP71" s="111" t="str">
        <f>IFERROR(_xlfn.XLOOKUP(AP62,Database!$B$44:$B$62,Database!$C$44:$C$62),"")</f>
        <v/>
      </c>
      <c r="AQ71" s="111" t="str">
        <f>IFERROR(_xlfn.XLOOKUP(AQ62,Database!$B$44:$B$62,Database!$C$44:$C$62),"")</f>
        <v/>
      </c>
      <c r="AR71" s="111" t="str">
        <f>IFERROR(_xlfn.XLOOKUP(AR62,Database!$B$44:$B$62,Database!$C$44:$C$62),"")</f>
        <v/>
      </c>
      <c r="AS71" s="111" t="str">
        <f>IFERROR(_xlfn.XLOOKUP(AS62,Database!$B$44:$B$62,Database!$C$44:$C$62),"")</f>
        <v/>
      </c>
      <c r="AT71" s="111" t="str">
        <f>IFERROR(_xlfn.XLOOKUP(AT62,Database!$B$44:$B$62,Database!$C$44:$C$62),"")</f>
        <v/>
      </c>
      <c r="AU71" s="249" t="str">
        <f>IFERROR(_xlfn.XLOOKUP(AU62,Database!$B$44:$B$62,Database!$C$44:$C$62),"")</f>
        <v/>
      </c>
    </row>
    <row r="72" spans="2:47" ht="27" customHeight="1" thickBot="1" x14ac:dyDescent="0.3">
      <c r="B72" s="8"/>
      <c r="C72" s="66" t="s">
        <v>1166</v>
      </c>
      <c r="D72" s="5"/>
      <c r="E72" s="19" t="str">
        <f>IFERROR(_xlfn.XLOOKUP(E64,Database!$B$44:$B$62,Database!$C$44:$C$62),"")</f>
        <v>Public Funding</v>
      </c>
      <c r="F72" s="16" t="str">
        <f>IFERROR(_xlfn.XLOOKUP(F64,Database!$B$44:$B$62,Database!$C$44:$C$62),"")</f>
        <v>Public Funding</v>
      </c>
      <c r="G72" s="16" t="str">
        <f>IFERROR(_xlfn.XLOOKUP(G64,Database!$B$44:$B$62,Database!$C$44:$C$62),"")</f>
        <v/>
      </c>
      <c r="H72" s="16" t="str">
        <f>IFERROR(_xlfn.XLOOKUP(H64,Database!$B$44:$B$62,Database!$C$44:$C$62),"")</f>
        <v/>
      </c>
      <c r="I72" s="16" t="str">
        <f>IFERROR(_xlfn.XLOOKUP(I64,Database!$B$44:$B$62,Database!$C$44:$C$62),"")</f>
        <v/>
      </c>
      <c r="J72" s="16" t="str">
        <f>IFERROR(_xlfn.XLOOKUP(J64,Database!$B$44:$B$62,Database!$C$44:$C$62),"")</f>
        <v/>
      </c>
      <c r="K72" s="16" t="str">
        <f>IFERROR(_xlfn.XLOOKUP(K64,Database!$B$44:$B$62,Database!$C$44:$C$62),"")</f>
        <v/>
      </c>
      <c r="L72" s="16" t="str">
        <f>IFERROR(_xlfn.XLOOKUP(L64,Database!$B$44:$B$62,Database!$C$44:$C$62),"")</f>
        <v/>
      </c>
      <c r="M72" s="16" t="str">
        <f>IFERROR(_xlfn.XLOOKUP(M64,Database!$B$44:$B$62,Database!$C$44:$C$62),"")</f>
        <v/>
      </c>
      <c r="N72" s="16" t="str">
        <f>IFERROR(_xlfn.XLOOKUP(N64,Database!$B$44:$B$62,Database!$C$44:$C$62),"")</f>
        <v/>
      </c>
      <c r="O72" s="16" t="str">
        <f>IFERROR(_xlfn.XLOOKUP(O64,Database!$B$44:$B$62,Database!$C$44:$C$62),"")</f>
        <v/>
      </c>
      <c r="P72" s="16" t="str">
        <f>IFERROR(_xlfn.XLOOKUP(P64,Database!$B$44:$B$62,Database!$C$44:$C$62),"")</f>
        <v/>
      </c>
      <c r="Q72" s="16" t="str">
        <f>IFERROR(_xlfn.XLOOKUP(Q64,Database!$B$44:$B$62,Database!$C$44:$C$62),"")</f>
        <v/>
      </c>
      <c r="R72" s="16" t="str">
        <f>IFERROR(_xlfn.XLOOKUP(R64,Database!$B$44:$B$62,Database!$C$44:$C$62),"")</f>
        <v/>
      </c>
      <c r="S72" s="16" t="str">
        <f>IFERROR(_xlfn.XLOOKUP(S64,Database!$B$44:$B$62,Database!$C$44:$C$62),"")</f>
        <v/>
      </c>
      <c r="T72" s="16" t="str">
        <f>IFERROR(_xlfn.XLOOKUP(T64,Database!$B$44:$B$62,Database!$C$44:$C$62),"")</f>
        <v/>
      </c>
      <c r="U72" s="16" t="str">
        <f>IFERROR(_xlfn.XLOOKUP(U64,Database!$B$44:$B$62,Database!$C$44:$C$62),"")</f>
        <v/>
      </c>
      <c r="V72" s="16" t="str">
        <f>IFERROR(_xlfn.XLOOKUP(V64,Database!$B$44:$B$62,Database!$C$44:$C$62),"")</f>
        <v/>
      </c>
      <c r="W72" s="16" t="str">
        <f>IFERROR(_xlfn.XLOOKUP(W64,Database!$B$44:$B$62,Database!$C$44:$C$62),"")</f>
        <v>Public Funding</v>
      </c>
      <c r="X72" s="16" t="str">
        <f>IFERROR(_xlfn.XLOOKUP(X64,Database!$B$44:$B$62,Database!$C$44:$C$62),"")</f>
        <v/>
      </c>
      <c r="Y72" s="16" t="str">
        <f>IFERROR(_xlfn.XLOOKUP(Y64,Database!$B$44:$B$62,Database!$C$44:$C$62),"")</f>
        <v/>
      </c>
      <c r="Z72" s="16" t="str">
        <f>IFERROR(_xlfn.XLOOKUP(Z64,Database!$B$44:$B$62,Database!$C$44:$C$62),"")</f>
        <v/>
      </c>
      <c r="AA72" s="16" t="str">
        <f>IFERROR(_xlfn.XLOOKUP(AA64,Database!$B$44:$B$62,Database!$C$44:$C$62),"")</f>
        <v>Public Funding</v>
      </c>
      <c r="AB72" s="16" t="str">
        <f>IFERROR(_xlfn.XLOOKUP(AB64,Database!$B$44:$B$62,Database!$C$44:$C$62),"")</f>
        <v>Public Funding</v>
      </c>
      <c r="AC72" s="16" t="str">
        <f>IFERROR(_xlfn.XLOOKUP(AC64,Database!$B$44:$B$62,Database!$C$44:$C$62),"")</f>
        <v>Public Funding</v>
      </c>
      <c r="AD72" s="16" t="str">
        <f>IFERROR(_xlfn.XLOOKUP(AD64,Database!$B$44:$B$62,Database!$C$44:$C$62),"")</f>
        <v>Public Funding</v>
      </c>
      <c r="AE72" s="16" t="str">
        <f>IFERROR(_xlfn.XLOOKUP(AE64,Database!$B$44:$B$62,Database!$C$44:$C$62),"")</f>
        <v/>
      </c>
      <c r="AF72" s="16" t="str">
        <f>IFERROR(_xlfn.XLOOKUP(AF64,Database!$B$44:$B$62,Database!$C$44:$C$62),"")</f>
        <v/>
      </c>
      <c r="AG72" s="16" t="str">
        <f>IFERROR(_xlfn.XLOOKUP(AG64,Database!$B$44:$B$62,Database!$C$44:$C$62),"")</f>
        <v/>
      </c>
      <c r="AH72" s="16" t="str">
        <f>IFERROR(_xlfn.XLOOKUP(AH64,Database!$B$44:$B$62,Database!$C$44:$C$62),"")</f>
        <v/>
      </c>
      <c r="AI72" s="16" t="str">
        <f>IFERROR(_xlfn.XLOOKUP(AI64,Database!$B$44:$B$62,Database!$C$44:$C$62),"")</f>
        <v/>
      </c>
      <c r="AJ72" s="16" t="str">
        <f>IFERROR(_xlfn.XLOOKUP(AJ64,Database!$B$44:$B$62,Database!$C$44:$C$62),"")</f>
        <v/>
      </c>
      <c r="AK72" s="16" t="str">
        <f>IFERROR(_xlfn.XLOOKUP(AK64,Database!$B$44:$B$62,Database!$C$44:$C$62),"")</f>
        <v/>
      </c>
      <c r="AL72" s="16" t="str">
        <f>IFERROR(_xlfn.XLOOKUP(AL64,Database!$B$44:$B$62,Database!$C$44:$C$62),"")</f>
        <v/>
      </c>
      <c r="AM72" s="16" t="str">
        <f>IFERROR(_xlfn.XLOOKUP(AM64,Database!$B$44:$B$62,Database!$C$44:$C$62),"")</f>
        <v>Public Funding</v>
      </c>
      <c r="AN72" s="16" t="str">
        <f>IFERROR(_xlfn.XLOOKUP(AN64,Database!$B$44:$B$62,Database!$C$44:$C$62),"")</f>
        <v/>
      </c>
      <c r="AO72" s="16" t="str">
        <f>IFERROR(_xlfn.XLOOKUP(AO64,Database!$B$44:$B$62,Database!$C$44:$C$62),"")</f>
        <v/>
      </c>
      <c r="AP72" s="16" t="str">
        <f>IFERROR(_xlfn.XLOOKUP(AP64,Database!$B$44:$B$62,Database!$C$44:$C$62),"")</f>
        <v/>
      </c>
      <c r="AQ72" s="16" t="str">
        <f>IFERROR(_xlfn.XLOOKUP(AQ64,Database!$B$44:$B$62,Database!$C$44:$C$62),"")</f>
        <v/>
      </c>
      <c r="AR72" s="16" t="str">
        <f>IFERROR(_xlfn.XLOOKUP(AR64,Database!$B$44:$B$62,Database!$C$44:$C$62),"")</f>
        <v/>
      </c>
      <c r="AS72" s="16" t="str">
        <f>IFERROR(_xlfn.XLOOKUP(AS64,Database!$B$44:$B$62,Database!$C$44:$C$62),"")</f>
        <v>Public Funding</v>
      </c>
      <c r="AT72" s="16" t="str">
        <f>IFERROR(_xlfn.XLOOKUP(AT64,Database!$B$44:$B$62,Database!$C$44:$C$62),"")</f>
        <v>Public Funding</v>
      </c>
      <c r="AU72" s="226" t="str">
        <f>IFERROR(_xlfn.XLOOKUP(AU64,Database!$B$44:$B$62,Database!$C$44:$C$62),"")</f>
        <v>Public Funding</v>
      </c>
    </row>
    <row r="73" spans="2:47" ht="27" customHeight="1" thickBot="1" x14ac:dyDescent="0.3">
      <c r="B73" s="8"/>
      <c r="C73" s="66" t="s">
        <v>1171</v>
      </c>
      <c r="D73" s="5"/>
      <c r="E73" s="19" t="str">
        <f>IFERROR(_xlfn.XLOOKUP(E66,Database!$B$44:$B$62,Database!$C$44:$C$62),"")</f>
        <v>Public Funding</v>
      </c>
      <c r="F73" s="16" t="str">
        <f>IFERROR(_xlfn.XLOOKUP(F66,Database!$B$44:$B$62,Database!$C$44:$C$62),"")</f>
        <v>Public Funding</v>
      </c>
      <c r="G73" s="16" t="str">
        <f>IFERROR(_xlfn.XLOOKUP(G66,Database!$B$44:$B$62,Database!$C$44:$C$62),"")</f>
        <v/>
      </c>
      <c r="H73" s="16" t="str">
        <f>IFERROR(_xlfn.XLOOKUP(H66,Database!$B$44:$B$62,Database!$C$44:$C$62),"")</f>
        <v/>
      </c>
      <c r="I73" s="16" t="str">
        <f>IFERROR(_xlfn.XLOOKUP(I66,Database!$B$44:$B$62,Database!$C$44:$C$62),"")</f>
        <v/>
      </c>
      <c r="J73" s="16" t="str">
        <f>IFERROR(_xlfn.XLOOKUP(J66,Database!$B$44:$B$62,Database!$C$44:$C$62),"")</f>
        <v/>
      </c>
      <c r="K73" s="16" t="str">
        <f>IFERROR(_xlfn.XLOOKUP(K66,Database!$B$44:$B$62,Database!$C$44:$C$62),"")</f>
        <v>Public Funding</v>
      </c>
      <c r="L73" s="16" t="str">
        <f>IFERROR(_xlfn.XLOOKUP(L66,Database!$B$44:$B$62,Database!$C$44:$C$62),"")</f>
        <v>Public Funding</v>
      </c>
      <c r="M73" s="16" t="str">
        <f>IFERROR(_xlfn.XLOOKUP(M66,Database!$B$44:$B$62,Database!$C$44:$C$62),"")</f>
        <v/>
      </c>
      <c r="N73" s="16" t="str">
        <f>IFERROR(_xlfn.XLOOKUP(N66,Database!$B$44:$B$62,Database!$C$44:$C$62),"")</f>
        <v/>
      </c>
      <c r="O73" s="16" t="str">
        <f>IFERROR(_xlfn.XLOOKUP(O66,Database!$B$44:$B$62,Database!$C$44:$C$62),"")</f>
        <v/>
      </c>
      <c r="P73" s="16" t="str">
        <f>IFERROR(_xlfn.XLOOKUP(P66,Database!$B$44:$B$62,Database!$C$44:$C$62),"")</f>
        <v/>
      </c>
      <c r="Q73" s="16" t="str">
        <f>IFERROR(_xlfn.XLOOKUP(Q66,Database!$B$44:$B$62,Database!$C$44:$C$62),"")</f>
        <v/>
      </c>
      <c r="R73" s="16" t="str">
        <f>IFERROR(_xlfn.XLOOKUP(R66,Database!$B$44:$B$62,Database!$C$44:$C$62),"")</f>
        <v/>
      </c>
      <c r="S73" s="16" t="str">
        <f>IFERROR(_xlfn.XLOOKUP(S66,Database!$B$44:$B$62,Database!$C$44:$C$62),"")</f>
        <v/>
      </c>
      <c r="T73" s="16" t="str">
        <f>IFERROR(_xlfn.XLOOKUP(T66,Database!$B$44:$B$62,Database!$C$44:$C$62),"")</f>
        <v/>
      </c>
      <c r="U73" s="16" t="str">
        <f>IFERROR(_xlfn.XLOOKUP(U66,Database!$B$44:$B$62,Database!$C$44:$C$62),"")</f>
        <v/>
      </c>
      <c r="V73" s="16" t="str">
        <f>IFERROR(_xlfn.XLOOKUP(V66,Database!$B$44:$B$62,Database!$C$44:$C$62),"")</f>
        <v>Public Funding</v>
      </c>
      <c r="W73" s="16" t="str">
        <f>IFERROR(_xlfn.XLOOKUP(W66,Database!$B$44:$B$62,Database!$C$44:$C$62),"")</f>
        <v/>
      </c>
      <c r="X73" s="16" t="str">
        <f>IFERROR(_xlfn.XLOOKUP(X66,Database!$B$44:$B$62,Database!$C$44:$C$62),"")</f>
        <v/>
      </c>
      <c r="Y73" s="16" t="str">
        <f>IFERROR(_xlfn.XLOOKUP(Y66,Database!$B$44:$B$62,Database!$C$44:$C$62),"")</f>
        <v/>
      </c>
      <c r="Z73" s="16" t="str">
        <f>IFERROR(_xlfn.XLOOKUP(Z66,Database!$B$44:$B$62,Database!$C$44:$C$62),"")</f>
        <v/>
      </c>
      <c r="AA73" s="16" t="str">
        <f>IFERROR(_xlfn.XLOOKUP(AA66,Database!$B$44:$B$62,Database!$C$44:$C$62),"")</f>
        <v>Public Funding</v>
      </c>
      <c r="AB73" s="16" t="str">
        <f>IFERROR(_xlfn.XLOOKUP(AB66,Database!$B$44:$B$62,Database!$C$44:$C$62),"")</f>
        <v>Public Funding</v>
      </c>
      <c r="AC73" s="16" t="str">
        <f>IFERROR(_xlfn.XLOOKUP(AC66,Database!$B$44:$B$62,Database!$C$44:$C$62),"")</f>
        <v>Public Funding</v>
      </c>
      <c r="AD73" s="16" t="str">
        <f>IFERROR(_xlfn.XLOOKUP(AD66,Database!$B$44:$B$62,Database!$C$44:$C$62),"")</f>
        <v>Public Funding</v>
      </c>
      <c r="AE73" s="16" t="str">
        <f>IFERROR(_xlfn.XLOOKUP(AE66,Database!$B$44:$B$62,Database!$C$44:$C$62),"")</f>
        <v>Public Funding</v>
      </c>
      <c r="AF73" s="16" t="str">
        <f>IFERROR(_xlfn.XLOOKUP(AF66,Database!$B$44:$B$62,Database!$C$44:$C$62),"")</f>
        <v>Public Funding</v>
      </c>
      <c r="AG73" s="16" t="str">
        <f>IFERROR(_xlfn.XLOOKUP(AG66,Database!$B$44:$B$62,Database!$C$44:$C$62),"")</f>
        <v/>
      </c>
      <c r="AH73" s="16" t="str">
        <f>IFERROR(_xlfn.XLOOKUP(AH66,Database!$B$44:$B$62,Database!$C$44:$C$62),"")</f>
        <v/>
      </c>
      <c r="AI73" s="16" t="str">
        <f>IFERROR(_xlfn.XLOOKUP(AI66,Database!$B$44:$B$62,Database!$C$44:$C$62),"")</f>
        <v/>
      </c>
      <c r="AJ73" s="16" t="str">
        <f>IFERROR(_xlfn.XLOOKUP(AJ66,Database!$B$44:$B$62,Database!$C$44:$C$62),"")</f>
        <v/>
      </c>
      <c r="AK73" s="16" t="str">
        <f>IFERROR(_xlfn.XLOOKUP(AK66,Database!$B$44:$B$62,Database!$C$44:$C$62),"")</f>
        <v>Public Funding</v>
      </c>
      <c r="AL73" s="16" t="str">
        <f>IFERROR(_xlfn.XLOOKUP(AL66,Database!$B$44:$B$62,Database!$C$44:$C$62),"")</f>
        <v/>
      </c>
      <c r="AM73" s="16" t="str">
        <f>IFERROR(_xlfn.XLOOKUP(AM66,Database!$B$44:$B$62,Database!$C$44:$C$62),"")</f>
        <v/>
      </c>
      <c r="AN73" s="16" t="str">
        <f>IFERROR(_xlfn.XLOOKUP(AN66,Database!$B$44:$B$62,Database!$C$44:$C$62),"")</f>
        <v/>
      </c>
      <c r="AO73" s="16" t="str">
        <f>IFERROR(_xlfn.XLOOKUP(AO66,Database!$B$44:$B$62,Database!$C$44:$C$62),"")</f>
        <v/>
      </c>
      <c r="AP73" s="16" t="str">
        <f>IFERROR(_xlfn.XLOOKUP(AP66,Database!$B$44:$B$62,Database!$C$44:$C$62),"")</f>
        <v/>
      </c>
      <c r="AQ73" s="16" t="str">
        <f>IFERROR(_xlfn.XLOOKUP(AQ66,Database!$B$44:$B$62,Database!$C$44:$C$62),"")</f>
        <v/>
      </c>
      <c r="AR73" s="16" t="str">
        <f>IFERROR(_xlfn.XLOOKUP(AR66,Database!$B$44:$B$62,Database!$C$44:$C$62),"")</f>
        <v/>
      </c>
      <c r="AS73" s="16" t="str">
        <f>IFERROR(_xlfn.XLOOKUP(AS66,Database!$B$44:$B$62,Database!$C$44:$C$62),"")</f>
        <v>Public Funding</v>
      </c>
      <c r="AT73" s="16" t="str">
        <f>IFERROR(_xlfn.XLOOKUP(AT66,Database!$B$44:$B$62,Database!$C$44:$C$62),"")</f>
        <v>Public Funding</v>
      </c>
      <c r="AU73" s="226" t="str">
        <f>IFERROR(_xlfn.XLOOKUP(AU66,Database!$B$44:$B$62,Database!$C$44:$C$62),"")</f>
        <v/>
      </c>
    </row>
    <row r="74" spans="2:47" ht="27" customHeight="1" thickBot="1" x14ac:dyDescent="0.3">
      <c r="B74" s="8"/>
      <c r="C74" s="66" t="s">
        <v>1312</v>
      </c>
      <c r="D74" s="5"/>
      <c r="E74" s="340" t="s">
        <v>787</v>
      </c>
      <c r="F74" s="341" t="s">
        <v>787</v>
      </c>
      <c r="G74" s="341" t="s">
        <v>787</v>
      </c>
      <c r="H74" s="341" t="s">
        <v>787</v>
      </c>
      <c r="I74" s="341" t="s">
        <v>787</v>
      </c>
      <c r="J74" s="341" t="s">
        <v>787</v>
      </c>
      <c r="K74" s="341" t="s">
        <v>787</v>
      </c>
      <c r="L74" s="341" t="s">
        <v>787</v>
      </c>
      <c r="M74" s="341" t="s">
        <v>787</v>
      </c>
      <c r="N74" s="341" t="s">
        <v>787</v>
      </c>
      <c r="O74" s="341" t="s">
        <v>787</v>
      </c>
      <c r="P74" s="341" t="s">
        <v>787</v>
      </c>
      <c r="Q74" s="341" t="s">
        <v>787</v>
      </c>
      <c r="R74" s="341" t="s">
        <v>787</v>
      </c>
      <c r="S74" s="341" t="s">
        <v>787</v>
      </c>
      <c r="T74" s="341" t="s">
        <v>787</v>
      </c>
      <c r="U74" s="341" t="s">
        <v>787</v>
      </c>
      <c r="V74" s="341" t="s">
        <v>787</v>
      </c>
      <c r="W74" s="341" t="s">
        <v>787</v>
      </c>
      <c r="X74" s="341" t="s">
        <v>787</v>
      </c>
      <c r="Y74" s="341" t="s">
        <v>787</v>
      </c>
      <c r="Z74" s="341" t="s">
        <v>787</v>
      </c>
      <c r="AA74" s="341" t="s">
        <v>787</v>
      </c>
      <c r="AB74" s="341" t="s">
        <v>787</v>
      </c>
      <c r="AC74" s="341" t="s">
        <v>787</v>
      </c>
      <c r="AD74" s="341" t="s">
        <v>787</v>
      </c>
      <c r="AE74" s="341" t="s">
        <v>787</v>
      </c>
      <c r="AF74" s="341" t="s">
        <v>787</v>
      </c>
      <c r="AG74" s="341" t="s">
        <v>787</v>
      </c>
      <c r="AH74" s="341" t="s">
        <v>787</v>
      </c>
      <c r="AI74" s="341" t="s">
        <v>787</v>
      </c>
      <c r="AJ74" s="341" t="s">
        <v>787</v>
      </c>
      <c r="AK74" s="341" t="s">
        <v>787</v>
      </c>
      <c r="AL74" s="341" t="s">
        <v>787</v>
      </c>
      <c r="AM74" s="341" t="s">
        <v>787</v>
      </c>
      <c r="AN74" s="341" t="s">
        <v>787</v>
      </c>
      <c r="AO74" s="341" t="s">
        <v>787</v>
      </c>
      <c r="AP74" s="341" t="s">
        <v>787</v>
      </c>
      <c r="AQ74" s="341" t="s">
        <v>787</v>
      </c>
      <c r="AR74" s="341" t="s">
        <v>787</v>
      </c>
      <c r="AS74" s="341" t="s">
        <v>787</v>
      </c>
      <c r="AT74" s="341" t="s">
        <v>787</v>
      </c>
      <c r="AU74" s="342" t="s">
        <v>787</v>
      </c>
    </row>
    <row r="75" spans="2:47" ht="27" customHeight="1" thickBot="1" x14ac:dyDescent="0.3">
      <c r="B75" s="8"/>
      <c r="C75" s="66" t="s">
        <v>1167</v>
      </c>
      <c r="D75" s="5"/>
      <c r="E75" s="100" t="str">
        <f>IFERROR(_xlfn.XLOOKUP(E69,Database!$B$44:$B$62,Database!$C$44:$C$62),"")</f>
        <v/>
      </c>
      <c r="F75" s="101" t="str">
        <f>IFERROR(_xlfn.XLOOKUP(F69,Database!$B$44:$B$62,Database!$C$44:$C$62),"")</f>
        <v/>
      </c>
      <c r="G75" s="101" t="str">
        <f>IFERROR(_xlfn.XLOOKUP(G69,Database!$B$44:$B$62,Database!$C$44:$C$62),"")</f>
        <v>Public Funding</v>
      </c>
      <c r="H75" s="101" t="str">
        <f>IFERROR(_xlfn.XLOOKUP(H69,Database!$B$44:$B$62,Database!$C$44:$C$62),"")</f>
        <v>Public Funding</v>
      </c>
      <c r="I75" s="101" t="str">
        <f>IFERROR(_xlfn.XLOOKUP(I69,Database!$B$44:$B$62,Database!$C$44:$C$62),"")</f>
        <v>Public Funding</v>
      </c>
      <c r="J75" s="101" t="str">
        <f>IFERROR(_xlfn.XLOOKUP(J69,Database!$B$44:$B$62,Database!$C$44:$C$62),"")</f>
        <v>Public Funding</v>
      </c>
      <c r="K75" s="101" t="str">
        <f>IFERROR(_xlfn.XLOOKUP(K69,Database!$B$44:$B$62,Database!$C$44:$C$62),"")</f>
        <v/>
      </c>
      <c r="L75" s="101" t="str">
        <f>IFERROR(_xlfn.XLOOKUP(L69,Database!$B$44:$B$62,Database!$C$44:$C$62),"")</f>
        <v/>
      </c>
      <c r="M75" s="101" t="str">
        <f>IFERROR(_xlfn.XLOOKUP(M69,Database!$B$44:$B$62,Database!$C$44:$C$62),"")</f>
        <v>Public Funding</v>
      </c>
      <c r="N75" s="101" t="str">
        <f>IFERROR(_xlfn.XLOOKUP(N69,Database!$B$44:$B$62,Database!$C$44:$C$62),"")</f>
        <v>Public Funding</v>
      </c>
      <c r="O75" s="101" t="str">
        <f>IFERROR(_xlfn.XLOOKUP(O69,Database!$B$44:$B$62,Database!$C$44:$C$62),"")</f>
        <v>Public Funding</v>
      </c>
      <c r="P75" s="101" t="str">
        <f>IFERROR(_xlfn.XLOOKUP(P69,Database!$B$44:$B$62,Database!$C$44:$C$62),"")</f>
        <v>Public Funding</v>
      </c>
      <c r="Q75" s="101" t="str">
        <f>IFERROR(_xlfn.XLOOKUP(Q69,Database!$B$44:$B$62,Database!$C$44:$C$62),"")</f>
        <v>Public Funding</v>
      </c>
      <c r="R75" s="101" t="str">
        <f>IFERROR(_xlfn.XLOOKUP(R69,Database!$B$44:$B$62,Database!$C$44:$C$62),"")</f>
        <v>Public Funding</v>
      </c>
      <c r="S75" s="101" t="str">
        <f>IFERROR(_xlfn.XLOOKUP(S69,Database!$B$44:$B$62,Database!$C$44:$C$62),"")</f>
        <v>Public Funding</v>
      </c>
      <c r="T75" s="101" t="str">
        <f>IFERROR(_xlfn.XLOOKUP(T69,Database!$B$44:$B$62,Database!$C$44:$C$62),"")</f>
        <v>Public Funding</v>
      </c>
      <c r="U75" s="101" t="str">
        <f>IFERROR(_xlfn.XLOOKUP(U69,Database!$B$44:$B$62,Database!$C$44:$C$62),"")</f>
        <v>Public Funding</v>
      </c>
      <c r="V75" s="101" t="str">
        <f>IFERROR(_xlfn.XLOOKUP(V69,Database!$B$44:$B$62,Database!$C$44:$C$62),"")</f>
        <v/>
      </c>
      <c r="W75" s="101" t="str">
        <f>IFERROR(_xlfn.XLOOKUP(W69,Database!$B$44:$B$62,Database!$C$44:$C$62),"")</f>
        <v>Public Funding</v>
      </c>
      <c r="X75" s="101" t="str">
        <f>IFERROR(_xlfn.XLOOKUP(X69,Database!$B$44:$B$62,Database!$C$44:$C$62),"")</f>
        <v>Public Funding</v>
      </c>
      <c r="Y75" s="101" t="str">
        <f>IFERROR(_xlfn.XLOOKUP(Y69,Database!$B$44:$B$62,Database!$C$44:$C$62),"")</f>
        <v>Public Funding</v>
      </c>
      <c r="Z75" s="101" t="str">
        <f>IFERROR(_xlfn.XLOOKUP(Z69,Database!$B$44:$B$62,Database!$C$44:$C$62),"")</f>
        <v>Public Funding</v>
      </c>
      <c r="AA75" s="101" t="str">
        <f>IFERROR(_xlfn.XLOOKUP(AA69,Database!$B$44:$B$62,Database!$C$44:$C$62),"")</f>
        <v/>
      </c>
      <c r="AB75" s="101" t="str">
        <f>IFERROR(_xlfn.XLOOKUP(AB69,Database!$B$44:$B$62,Database!$C$44:$C$62),"")</f>
        <v/>
      </c>
      <c r="AC75" s="101" t="str">
        <f>IFERROR(_xlfn.XLOOKUP(AC69,Database!$B$44:$B$62,Database!$C$44:$C$62),"")</f>
        <v/>
      </c>
      <c r="AD75" s="101" t="str">
        <f>IFERROR(_xlfn.XLOOKUP(AD69,Database!$B$44:$B$62,Database!$C$44:$C$62),"")</f>
        <v/>
      </c>
      <c r="AE75" s="101" t="str">
        <f>IFERROR(_xlfn.XLOOKUP(AE69,Database!$B$44:$B$62,Database!$C$44:$C$62),"")</f>
        <v/>
      </c>
      <c r="AF75" s="101" t="str">
        <f>IFERROR(_xlfn.XLOOKUP(AF69,Database!$B$44:$B$62,Database!$C$44:$C$62),"")</f>
        <v/>
      </c>
      <c r="AG75" s="101" t="str">
        <f>IFERROR(_xlfn.XLOOKUP(AG69,Database!$B$44:$B$62,Database!$C$44:$C$62),"")</f>
        <v>Public Funding</v>
      </c>
      <c r="AH75" s="101" t="str">
        <f>IFERROR(_xlfn.XLOOKUP(AH69,Database!$B$44:$B$62,Database!$C$44:$C$62),"")</f>
        <v>Public Funding</v>
      </c>
      <c r="AI75" s="101" t="str">
        <f>IFERROR(_xlfn.XLOOKUP(AI69,Database!$B$44:$B$62,Database!$C$44:$C$62),"")</f>
        <v>Public Funding</v>
      </c>
      <c r="AJ75" s="101" t="str">
        <f>IFERROR(_xlfn.XLOOKUP(AJ69,Database!$B$44:$B$62,Database!$C$44:$C$62),"")</f>
        <v>Public Funding</v>
      </c>
      <c r="AK75" s="101" t="str">
        <f>IFERROR(_xlfn.XLOOKUP(AK69,Database!$B$44:$B$62,Database!$C$44:$C$62),"")</f>
        <v/>
      </c>
      <c r="AL75" s="101" t="str">
        <f>IFERROR(_xlfn.XLOOKUP(AL69,Database!$B$44:$B$62,Database!$C$44:$C$62),"")</f>
        <v>Public Funding</v>
      </c>
      <c r="AM75" s="101" t="str">
        <f>IFERROR(_xlfn.XLOOKUP(AM69,Database!$B$44:$B$62,Database!$C$44:$C$62),"")</f>
        <v>Public Funding</v>
      </c>
      <c r="AN75" s="101" t="str">
        <f>IFERROR(_xlfn.XLOOKUP(AN69,Database!$B$44:$B$62,Database!$C$44:$C$62),"")</f>
        <v>Public Funding</v>
      </c>
      <c r="AO75" s="101" t="str">
        <f>IFERROR(_xlfn.XLOOKUP(AO69,Database!$B$44:$B$62,Database!$C$44:$C$62),"")</f>
        <v>Public Funding</v>
      </c>
      <c r="AP75" s="101" t="str">
        <f>IFERROR(_xlfn.XLOOKUP(AP69,Database!$B$44:$B$62,Database!$C$44:$C$62),"")</f>
        <v>Public Funding</v>
      </c>
      <c r="AQ75" s="101" t="str">
        <f>IFERROR(_xlfn.XLOOKUP(AQ69,Database!$B$44:$B$62,Database!$C$44:$C$62),"")</f>
        <v>Public Funding</v>
      </c>
      <c r="AR75" s="101" t="str">
        <f>IFERROR(_xlfn.XLOOKUP(AR69,Database!$B$44:$B$62,Database!$C$44:$C$62),"")</f>
        <v>Public Funding</v>
      </c>
      <c r="AS75" s="101" t="str">
        <f>IFERROR(_xlfn.XLOOKUP(AS69,Database!$B$44:$B$62,Database!$C$44:$C$62),"")</f>
        <v/>
      </c>
      <c r="AT75" s="101" t="str">
        <f>IFERROR(_xlfn.XLOOKUP(AT69,Database!$B$44:$B$62,Database!$C$44:$C$62),"")</f>
        <v/>
      </c>
      <c r="AU75" s="248" t="str">
        <f>IFERROR(_xlfn.XLOOKUP(AU69,Database!$B$44:$B$62,Database!$C$44:$C$62),"")</f>
        <v/>
      </c>
    </row>
    <row r="76" spans="2:47" outlineLevel="1" x14ac:dyDescent="0.25">
      <c r="B76" s="140"/>
      <c r="C76" s="141"/>
      <c r="D76" s="141"/>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row>
    <row r="77" spans="2:47" ht="15.75" outlineLevel="2" thickBot="1" x14ac:dyDescent="0.3">
      <c r="B77" s="146" t="s">
        <v>153</v>
      </c>
      <c r="C77" s="145"/>
      <c r="D77" s="145"/>
      <c r="E77" s="147" t="s">
        <v>153</v>
      </c>
      <c r="F77" s="147" t="s">
        <v>153</v>
      </c>
      <c r="G77" s="147" t="s">
        <v>153</v>
      </c>
      <c r="H77" s="147" t="s">
        <v>153</v>
      </c>
      <c r="I77" s="147" t="s">
        <v>153</v>
      </c>
      <c r="J77" s="147" t="s">
        <v>153</v>
      </c>
      <c r="K77" s="147" t="s">
        <v>153</v>
      </c>
      <c r="L77" s="147" t="s">
        <v>153</v>
      </c>
      <c r="M77" s="147" t="s">
        <v>153</v>
      </c>
      <c r="N77" s="147" t="s">
        <v>153</v>
      </c>
      <c r="O77" s="147" t="s">
        <v>153</v>
      </c>
      <c r="P77" s="147" t="s">
        <v>153</v>
      </c>
      <c r="Q77" s="147" t="s">
        <v>153</v>
      </c>
      <c r="R77" s="147" t="s">
        <v>153</v>
      </c>
      <c r="S77" s="147" t="s">
        <v>153</v>
      </c>
      <c r="T77" s="147" t="s">
        <v>153</v>
      </c>
      <c r="U77" s="147" t="s">
        <v>153</v>
      </c>
      <c r="V77" s="147" t="s">
        <v>153</v>
      </c>
      <c r="W77" s="147" t="s">
        <v>153</v>
      </c>
      <c r="X77" s="147" t="s">
        <v>153</v>
      </c>
      <c r="Y77" s="147" t="s">
        <v>153</v>
      </c>
      <c r="Z77" s="147" t="s">
        <v>153</v>
      </c>
      <c r="AA77" s="147" t="s">
        <v>153</v>
      </c>
      <c r="AB77" s="147" t="s">
        <v>153</v>
      </c>
      <c r="AC77" s="147" t="s">
        <v>153</v>
      </c>
      <c r="AD77" s="147" t="s">
        <v>153</v>
      </c>
      <c r="AE77" s="147" t="s">
        <v>153</v>
      </c>
      <c r="AF77" s="147" t="s">
        <v>153</v>
      </c>
      <c r="AG77" s="147" t="s">
        <v>153</v>
      </c>
      <c r="AH77" s="147" t="s">
        <v>153</v>
      </c>
      <c r="AI77" s="147" t="s">
        <v>153</v>
      </c>
      <c r="AJ77" s="147" t="s">
        <v>153</v>
      </c>
      <c r="AK77" s="147" t="s">
        <v>153</v>
      </c>
      <c r="AL77" s="147" t="s">
        <v>153</v>
      </c>
      <c r="AM77" s="147" t="s">
        <v>153</v>
      </c>
      <c r="AN77" s="147" t="s">
        <v>153</v>
      </c>
      <c r="AO77" s="147" t="s">
        <v>153</v>
      </c>
      <c r="AP77" s="147" t="s">
        <v>153</v>
      </c>
      <c r="AQ77" s="147" t="s">
        <v>153</v>
      </c>
      <c r="AR77" s="147" t="s">
        <v>153</v>
      </c>
      <c r="AS77" s="147" t="s">
        <v>153</v>
      </c>
      <c r="AT77" s="147" t="s">
        <v>153</v>
      </c>
      <c r="AU77" s="147" t="s">
        <v>153</v>
      </c>
    </row>
    <row r="78" spans="2:47" ht="29.25" customHeight="1" outlineLevel="2" thickBot="1" x14ac:dyDescent="0.3">
      <c r="B78" s="3" t="s">
        <v>32</v>
      </c>
      <c r="C78" s="4" t="s">
        <v>33</v>
      </c>
      <c r="D78" s="4" t="s">
        <v>84</v>
      </c>
      <c r="E78" s="121" cm="1">
        <f t="array" ref="E78">IFERROR(_xlfn.IFS(E61=Database!$B$607,E$37*((1+E$58)^E$56-1),E61=Database!$B$608,E$37*((1+E$57)^E$56-1),E61=Database!$B$609,0,E61=Database!$B$611,0,E61=Database!$B$610,0),0)</f>
        <v>0</v>
      </c>
      <c r="F78" s="33" cm="1">
        <f t="array" ref="F78">IFERROR(_xlfn.IFS(F61=Database!$B$607,F$37*((1+F$58)^F$56-1),F61=Database!$B$608,F$37*((1+F$57)^F$56-1),F61=Database!$B$609,0,F61=Database!$B$611,0,F61=Database!$B$610,0),0)</f>
        <v>0</v>
      </c>
      <c r="G78" s="33" cm="1">
        <f t="array" ref="G78">IFERROR(_xlfn.IFS(G61=Database!$B$607,G$37*((1+G$58)^G$56-1),G61=Database!$B$608,G$37*((1+G$57)^G$56-1),G61=Database!$B$609,0,G61=Database!$B$611,0,G61=Database!$B$610,0),0)</f>
        <v>0</v>
      </c>
      <c r="H78" s="33" cm="1">
        <f t="array" ref="H78">IFERROR(_xlfn.IFS(H61=Database!$B$607,H$37*((1+H$58)^H$56-1),H61=Database!$B$608,H$37*((1+H$57)^H$56-1),H61=Database!$B$609,0,H61=Database!$B$611,0,H61=Database!$B$610,0),0)</f>
        <v>0</v>
      </c>
      <c r="I78" s="33" cm="1">
        <f t="array" ref="I78">IFERROR(_xlfn.IFS(I61=Database!$B$607,I$37*((1+I$58)^I$56-1),I61=Database!$B$608,I$37*((1+I$57)^I$56-1),I61=Database!$B$609,0,I61=Database!$B$611,0,I61=Database!$B$610,0),0)</f>
        <v>0</v>
      </c>
      <c r="J78" s="33" cm="1">
        <f t="array" ref="J78">IFERROR(_xlfn.IFS(J61=Database!$B$607,J$37*((1+J$58)^J$56-1),J61=Database!$B$608,J$37*((1+J$57)^J$56-1),J61=Database!$B$609,0,J61=Database!$B$611,0,J61=Database!$B$610,0),0)</f>
        <v>0</v>
      </c>
      <c r="K78" s="33" cm="1">
        <f t="array" ref="K78">IFERROR(_xlfn.IFS(K61=Database!$B$607,K$37*((1+K$58)^K$56-1),K61=Database!$B$608,K$37*((1+K$57)^K$56-1),K61=Database!$B$609,0,K61=Database!$B$611,0,K61=Database!$B$610,0),0)</f>
        <v>0</v>
      </c>
      <c r="L78" s="33" cm="1">
        <f t="array" ref="L78">IFERROR(_xlfn.IFS(L61=Database!$B$607,L$37*((1+L$58)^L$56-1),L61=Database!$B$608,L$37*((1+L$57)^L$56-1),L61=Database!$B$609,0,L61=Database!$B$611,0,L61=Database!$B$610,0),0)</f>
        <v>0</v>
      </c>
      <c r="M78" s="33" cm="1">
        <f t="array" ref="M78">IFERROR(_xlfn.IFS(M61=Database!$B$607,M$37*((1+M$58)^M$56-1),M61=Database!$B$608,M$37*((1+M$57)^M$56-1),M61=Database!$B$609,0,M61=Database!$B$611,0,M61=Database!$B$610,0),0)</f>
        <v>0</v>
      </c>
      <c r="N78" s="33" cm="1">
        <f t="array" ref="N78">IFERROR(_xlfn.IFS(N61=Database!$B$607,N$37*((1+N$58)^N$56-1),N61=Database!$B$608,N$37*((1+N$57)^N$56-1),N61=Database!$B$609,0,N61=Database!$B$611,0,N61=Database!$B$610,0),0)</f>
        <v>0</v>
      </c>
      <c r="O78" s="33" cm="1">
        <f t="array" ref="O78">IFERROR(_xlfn.IFS(O61=Database!$B$607,O$37*((1+O$58)^O$56-1),O61=Database!$B$608,O$37*((1+O$57)^O$56-1),O61=Database!$B$609,0,O61=Database!$B$611,0,O61=Database!$B$610,0),0)</f>
        <v>0</v>
      </c>
      <c r="P78" s="33" cm="1">
        <f t="array" ref="P78">IFERROR(_xlfn.IFS(P61=Database!$B$607,P$37*((1+P$58)^P$56-1),P61=Database!$B$608,P$37*((1+P$57)^P$56-1),P61=Database!$B$609,0,P61=Database!$B$611,0,P61=Database!$B$610,0),0)</f>
        <v>0</v>
      </c>
      <c r="Q78" s="33" cm="1">
        <f t="array" ref="Q78">IFERROR(_xlfn.IFS(Q61=Database!$B$607,Q$37*((1+Q$58)^Q$56-1),Q61=Database!$B$608,Q$37*((1+Q$57)^Q$56-1),Q61=Database!$B$609,0,Q61=Database!$B$611,0,Q61=Database!$B$610,0),0)</f>
        <v>0</v>
      </c>
      <c r="R78" s="33" cm="1">
        <f t="array" ref="R78">IFERROR(_xlfn.IFS(R61=Database!$B$607,R$37*((1+R$58)^R$56-1),R61=Database!$B$608,R$37*((1+R$57)^R$56-1),R61=Database!$B$609,0,R61=Database!$B$611,0,R61=Database!$B$610,0),0)</f>
        <v>0</v>
      </c>
      <c r="S78" s="33" cm="1">
        <f t="array" ref="S78">IFERROR(_xlfn.IFS(S61=Database!$B$607,S$37*((1+S$58)^S$56-1),S61=Database!$B$608,S$37*((1+S$57)^S$56-1),S61=Database!$B$609,0,S61=Database!$B$611,0,S61=Database!$B$610,0),0)</f>
        <v>0</v>
      </c>
      <c r="T78" s="33" cm="1">
        <f t="array" ref="T78">IFERROR(_xlfn.IFS(T61=Database!$B$607,T$37*((1+T$58)^T$56-1),T61=Database!$B$608,T$37*((1+T$57)^T$56-1),T61=Database!$B$609,0,T61=Database!$B$611,0,T61=Database!$B$610,0),0)</f>
        <v>0</v>
      </c>
      <c r="U78" s="33" cm="1">
        <f t="array" ref="U78">IFERROR(_xlfn.IFS(U61=Database!$B$607,U$37*((1+U$58)^U$56-1),U61=Database!$B$608,U$37*((1+U$57)^U$56-1),U61=Database!$B$609,0,U61=Database!$B$611,0,U61=Database!$B$610,0),0)</f>
        <v>0</v>
      </c>
      <c r="V78" s="33" cm="1">
        <f t="array" ref="V78">IFERROR(_xlfn.IFS(V61=Database!$B$607,V$37*((1+V$58)^V$56-1),V61=Database!$B$608,V$37*((1+V$57)^V$56-1),V61=Database!$B$609,0,V61=Database!$B$611,0,V61=Database!$B$610,0),0)</f>
        <v>0</v>
      </c>
      <c r="W78" s="33" cm="1">
        <f t="array" ref="W78">IFERROR(_xlfn.IFS(W61=Database!$B$607,W$37*((1+W$58)^W$56-1),W61=Database!$B$608,W$37*((1+W$57)^W$56-1),W61=Database!$B$609,0,W61=Database!$B$611,0,W61=Database!$B$610,0),0)</f>
        <v>0</v>
      </c>
      <c r="X78" s="33" cm="1">
        <f t="array" ref="X78">IFERROR(_xlfn.IFS(X61=Database!$B$607,X$37*((1+X$58)^X$56-1),X61=Database!$B$608,X$37*((1+X$57)^X$56-1),X61=Database!$B$609,0,X61=Database!$B$611,0,X61=Database!$B$610,0),0)</f>
        <v>0</v>
      </c>
      <c r="Y78" s="33" cm="1">
        <f t="array" ref="Y78">IFERROR(_xlfn.IFS(Y61=Database!$B$607,Y$37*((1+Y$58)^Y$56-1),Y61=Database!$B$608,Y$37*((1+Y$57)^Y$56-1),Y61=Database!$B$609,0,Y61=Database!$B$611,0,Y61=Database!$B$610,0),0)</f>
        <v>0</v>
      </c>
      <c r="Z78" s="33" cm="1">
        <f t="array" ref="Z78">IFERROR(_xlfn.IFS(Z61=Database!$B$607,Z$37*((1+Z$58)^Z$56-1),Z61=Database!$B$608,Z$37*((1+Z$57)^Z$56-1),Z61=Database!$B$609,0,Z61=Database!$B$611,0,Z61=Database!$B$610,0),0)</f>
        <v>0</v>
      </c>
      <c r="AA78" s="33" cm="1">
        <f t="array" ref="AA78">IFERROR(_xlfn.IFS(AA61=Database!$B$607,AA$37*((1+AA$58)^AA$56-1),AA61=Database!$B$608,AA$37*((1+AA$57)^AA$56-1),AA61=Database!$B$609,0,AA61=Database!$B$611,0,AA61=Database!$B$610,0),0)</f>
        <v>0</v>
      </c>
      <c r="AB78" s="33" cm="1">
        <f t="array" ref="AB78">IFERROR(_xlfn.IFS(AB61=Database!$B$607,AB$37*((1+AB$58)^AB$56-1),AB61=Database!$B$608,AB$37*((1+AB$57)^AB$56-1),AB61=Database!$B$609,0,AB61=Database!$B$611,0,AB61=Database!$B$610,0),0)</f>
        <v>0</v>
      </c>
      <c r="AC78" s="33" cm="1">
        <f t="array" ref="AC78">IFERROR(_xlfn.IFS(AC61=Database!$B$607,AC$37*((1+AC$58)^AC$56-1),AC61=Database!$B$608,AC$37*((1+AC$57)^AC$56-1),AC61=Database!$B$609,0,AC61=Database!$B$611,0,AC61=Database!$B$610,0),0)</f>
        <v>0</v>
      </c>
      <c r="AD78" s="33" cm="1">
        <f t="array" ref="AD78">IFERROR(_xlfn.IFS(AD61=Database!$B$607,AD$37*((1+AD$58)^AD$56-1),AD61=Database!$B$608,AD$37*((1+AD$57)^AD$56-1),AD61=Database!$B$609,0,AD61=Database!$B$611,0,AD61=Database!$B$610,0),0)</f>
        <v>0</v>
      </c>
      <c r="AE78" s="33" cm="1">
        <f t="array" ref="AE78">IFERROR(_xlfn.IFS(AE61=Database!$B$607,AE$37*((1+AE$58)^AE$56-1),AE61=Database!$B$608,AE$37*((1+AE$57)^AE$56-1),AE61=Database!$B$609,0,AE61=Database!$B$611,0,AE61=Database!$B$610,0),0)</f>
        <v>0</v>
      </c>
      <c r="AF78" s="33" cm="1">
        <f t="array" ref="AF78">IFERROR(_xlfn.IFS(AF61=Database!$B$607,AF$37*((1+AF$58)^AF$56-1),AF61=Database!$B$608,AF$37*((1+AF$57)^AF$56-1),AF61=Database!$B$609,0,AF61=Database!$B$611,0,AF61=Database!$B$610,0),0)</f>
        <v>0</v>
      </c>
      <c r="AG78" s="33" cm="1">
        <f t="array" ref="AG78">IFERROR(_xlfn.IFS(AG61=Database!$B$607,AG$37*((1+AG$58)^AG$56-1),AG61=Database!$B$608,AG$37*((1+AG$57)^AG$56-1),AG61=Database!$B$609,0,AG61=Database!$B$611,0,AG61=Database!$B$610,0),0)</f>
        <v>0</v>
      </c>
      <c r="AH78" s="33" cm="1">
        <f t="array" ref="AH78">IFERROR(_xlfn.IFS(AH61=Database!$B$607,AH$37*((1+AH$58)^AH$56-1),AH61=Database!$B$608,AH$37*((1+AH$57)^AH$56-1),AH61=Database!$B$609,0,AH61=Database!$B$611,0,AH61=Database!$B$610,0),0)</f>
        <v>0</v>
      </c>
      <c r="AI78" s="33" cm="1">
        <f t="array" ref="AI78">IFERROR(_xlfn.IFS(AI61=Database!$B$607,AI$37*((1+AI$58)^AI$56-1),AI61=Database!$B$608,AI$37*((1+AI$57)^AI$56-1),AI61=Database!$B$609,0,AI61=Database!$B$611,0,AI61=Database!$B$610,0),0)</f>
        <v>0</v>
      </c>
      <c r="AJ78" s="33" cm="1">
        <f t="array" ref="AJ78">IFERROR(_xlfn.IFS(AJ61=Database!$B$607,AJ$37*((1+AJ$58)^AJ$56-1),AJ61=Database!$B$608,AJ$37*((1+AJ$57)^AJ$56-1),AJ61=Database!$B$609,0,AJ61=Database!$B$611,0,AJ61=Database!$B$610,0),0)</f>
        <v>0</v>
      </c>
      <c r="AK78" s="33" cm="1">
        <f t="array" ref="AK78">IFERROR(_xlfn.IFS(AK61=Database!$B$607,AK$37*((1+AK$58)^AK$56-1),AK61=Database!$B$608,AK$37*((1+AK$57)^AK$56-1),AK61=Database!$B$609,0,AK61=Database!$B$611,0,AK61=Database!$B$610,0),0)</f>
        <v>0</v>
      </c>
      <c r="AL78" s="33" cm="1">
        <f t="array" ref="AL78">IFERROR(_xlfn.IFS(AL61=Database!$B$607,AL$37*((1+AL$58)^AL$56-1),AL61=Database!$B$608,AL$37*((1+AL$57)^AL$56-1),AL61=Database!$B$609,0,AL61=Database!$B$611,0,AL61=Database!$B$610,0),0)</f>
        <v>0</v>
      </c>
      <c r="AM78" s="33" cm="1">
        <f t="array" ref="AM78">IFERROR(_xlfn.IFS(AM61=Database!$B$607,AM$37*((1+AM$58)^AM$56-1),AM61=Database!$B$608,AM$37*((1+AM$57)^AM$56-1),AM61=Database!$B$609,0,AM61=Database!$B$611,0,AM61=Database!$B$610,0),0)</f>
        <v>0</v>
      </c>
      <c r="AN78" s="33" cm="1">
        <f t="array" ref="AN78">IFERROR(_xlfn.IFS(AN61=Database!$B$607,AN$37*((1+AN$58)^AN$56-1),AN61=Database!$B$608,AN$37*((1+AN$57)^AN$56-1),AN61=Database!$B$609,0,AN61=Database!$B$611,0,AN61=Database!$B$610,0),0)</f>
        <v>0</v>
      </c>
      <c r="AO78" s="33" cm="1">
        <f t="array" ref="AO78">IFERROR(_xlfn.IFS(AO61=Database!$B$607,AO$37*((1+AO$58)^AO$56-1),AO61=Database!$B$608,AO$37*((1+AO$57)^AO$56-1),AO61=Database!$B$609,0,AO61=Database!$B$611,0,AO61=Database!$B$610,0),0)</f>
        <v>0</v>
      </c>
      <c r="AP78" s="33" cm="1">
        <f t="array" ref="AP78">IFERROR(_xlfn.IFS(AP61=Database!$B$607,AP$37*((1+AP$58)^AP$56-1),AP61=Database!$B$608,AP$37*((1+AP$57)^AP$56-1),AP61=Database!$B$609,0,AP61=Database!$B$611,0,AP61=Database!$B$610,0),0)</f>
        <v>0</v>
      </c>
      <c r="AQ78" s="33" cm="1">
        <f t="array" ref="AQ78">IFERROR(_xlfn.IFS(AQ61=Database!$B$607,AQ$37*((1+AQ$58)^AQ$56-1),AQ61=Database!$B$608,AQ$37*((1+AQ$57)^AQ$56-1),AQ61=Database!$B$609,0,AQ61=Database!$B$611,0,AQ61=Database!$B$610,0),0)</f>
        <v>0</v>
      </c>
      <c r="AR78" s="33" cm="1">
        <f t="array" ref="AR78">IFERROR(_xlfn.IFS(AR61=Database!$B$607,AR$37*((1+AR$58)^AR$56-1),AR61=Database!$B$608,AR$37*((1+AR$57)^AR$56-1),AR61=Database!$B$609,0,AR61=Database!$B$611,0,AR61=Database!$B$610,0),0)</f>
        <v>0</v>
      </c>
      <c r="AS78" s="33" cm="1">
        <f t="array" ref="AS78">IFERROR(_xlfn.IFS(AS61=Database!$B$607,AS$37*((1+AS$58)^AS$56-1),AS61=Database!$B$608,AS$37*((1+AS$57)^AS$56-1),AS61=Database!$B$609,0,AS61=Database!$B$611,0,AS61=Database!$B$610,0),0)</f>
        <v>0</v>
      </c>
      <c r="AT78" s="33" cm="1">
        <f t="array" ref="AT78">IFERROR(_xlfn.IFS(AT61=Database!$B$607,AT$37*((1+AT$58)^AT$56-1),AT61=Database!$B$608,AT$37*((1+AT$57)^AT$56-1),AT61=Database!$B$609,0,AT61=Database!$B$611,0,AT61=Database!$B$610,0),0)</f>
        <v>0</v>
      </c>
      <c r="AU78" s="185" cm="1">
        <f t="array" ref="AU78">IFERROR(_xlfn.IFS(AU61=Database!$B$607,AU$37*((1+AU$58)^AU$56-1),AU61=Database!$B$608,AU$37*((1+AU$57)^AU$56-1),AU61=Database!$B$609,0,AU61=Database!$B$611,0,AU61=Database!$B$610,0),0)</f>
        <v>0</v>
      </c>
    </row>
    <row r="79" spans="2:47" ht="29.25" customHeight="1" outlineLevel="2" thickBot="1" x14ac:dyDescent="0.3">
      <c r="B79" s="24" t="s">
        <v>120</v>
      </c>
      <c r="C79" s="4" t="s">
        <v>34</v>
      </c>
      <c r="D79" s="4" t="s">
        <v>85</v>
      </c>
      <c r="E79" s="30" cm="1">
        <f t="array" ref="E79">IFERROR(_xlfn.IFS(E63=Database!$B$607,E$38*((1+E$58)^E$56-1),E63=Database!$B$608,E$38*((1+E$57)^E$56-1),E63=Database!$B$609,0,E63=Database!$B$611,0,E63=Database!$B$610,0),0)</f>
        <v>0</v>
      </c>
      <c r="F79" s="26" cm="1">
        <f t="array" ref="F79">IFERROR(_xlfn.IFS(F63=Database!$B$607,F$38*((1+F$58)^F$56-1),F63=Database!$B$608,F$38*((1+F$57)^F$56-1),F63=Database!$B$609,0,F63=Database!$B$611,0,F63=Database!$B$610,0),0)</f>
        <v>0</v>
      </c>
      <c r="G79" s="26" cm="1">
        <f t="array" ref="G79">IFERROR(_xlfn.IFS(G63=Database!$B$607,G$38*((1+G$58)^G$56-1),G63=Database!$B$608,G$38*((1+G$57)^G$56-1),G63=Database!$B$609,0,G63=Database!$B$611,0,G63=Database!$B$610,0),0)</f>
        <v>0</v>
      </c>
      <c r="H79" s="26" cm="1">
        <f t="array" ref="H79">IFERROR(_xlfn.IFS(H63=Database!$B$607,H$38*((1+H$58)^H$56-1),H63=Database!$B$608,H$38*((1+H$57)^H$56-1),H63=Database!$B$609,0,H63=Database!$B$611,0,H63=Database!$B$610,0),0)</f>
        <v>0</v>
      </c>
      <c r="I79" s="26" cm="1">
        <f t="array" ref="I79">IFERROR(_xlfn.IFS(I63=Database!$B$607,I$38*((1+I$58)^I$56-1),I63=Database!$B$608,I$38*((1+I$57)^I$56-1),I63=Database!$B$609,0,I63=Database!$B$611,0,I63=Database!$B$610,0),0)</f>
        <v>0</v>
      </c>
      <c r="J79" s="26" cm="1">
        <f t="array" ref="J79">IFERROR(_xlfn.IFS(J63=Database!$B$607,J$38*((1+J$58)^J$56-1),J63=Database!$B$608,J$38*((1+J$57)^J$56-1),J63=Database!$B$609,0,J63=Database!$B$611,0,J63=Database!$B$610,0),0)</f>
        <v>0</v>
      </c>
      <c r="K79" s="26" cm="1">
        <f t="array" ref="K79">IFERROR(_xlfn.IFS(K63=Database!$B$607,K$38*((1+K$58)^K$56-1),K63=Database!$B$608,K$38*((1+K$57)^K$56-1),K63=Database!$B$609,0,K63=Database!$B$611,0,K63=Database!$B$610,0),0)</f>
        <v>0</v>
      </c>
      <c r="L79" s="26" cm="1">
        <f t="array" ref="L79">IFERROR(_xlfn.IFS(L63=Database!$B$607,L$38*((1+L$58)^L$56-1),L63=Database!$B$608,L$38*((1+L$57)^L$56-1),L63=Database!$B$609,0,L63=Database!$B$611,0,L63=Database!$B$610,0),0)</f>
        <v>0</v>
      </c>
      <c r="M79" s="26" cm="1">
        <f t="array" ref="M79">IFERROR(_xlfn.IFS(M63=Database!$B$607,M$38*((1+M$58)^M$56-1),M63=Database!$B$608,M$38*((1+M$57)^M$56-1),M63=Database!$B$609,0,M63=Database!$B$611,0,M63=Database!$B$610,0),0)</f>
        <v>0</v>
      </c>
      <c r="N79" s="26" cm="1">
        <f t="array" ref="N79">IFERROR(_xlfn.IFS(N63=Database!$B$607,N$38*((1+N$58)^N$56-1),N63=Database!$B$608,N$38*((1+N$57)^N$56-1),N63=Database!$B$609,0,N63=Database!$B$611,0,N63=Database!$B$610,0),0)</f>
        <v>0</v>
      </c>
      <c r="O79" s="26" cm="1">
        <f t="array" ref="O79">IFERROR(_xlfn.IFS(O63=Database!$B$607,O$38*((1+O$58)^O$56-1),O63=Database!$B$608,O$38*((1+O$57)^O$56-1),O63=Database!$B$609,0,O63=Database!$B$611,0,O63=Database!$B$610,0),0)</f>
        <v>0</v>
      </c>
      <c r="P79" s="26" cm="1">
        <f t="array" ref="P79">IFERROR(_xlfn.IFS(P63=Database!$B$607,P$38*((1+P$58)^P$56-1),P63=Database!$B$608,P$38*((1+P$57)^P$56-1),P63=Database!$B$609,0,P63=Database!$B$611,0,P63=Database!$B$610,0),0)</f>
        <v>0</v>
      </c>
      <c r="Q79" s="26" cm="1">
        <f t="array" ref="Q79">IFERROR(_xlfn.IFS(Q63=Database!$B$607,Q$38*((1+Q$58)^Q$56-1),Q63=Database!$B$608,Q$38*((1+Q$57)^Q$56-1),Q63=Database!$B$609,0,Q63=Database!$B$611,0,Q63=Database!$B$610,0),0)</f>
        <v>0</v>
      </c>
      <c r="R79" s="26" cm="1">
        <f t="array" ref="R79">IFERROR(_xlfn.IFS(R63=Database!$B$607,R$38*((1+R$58)^R$56-1),R63=Database!$B$608,R$38*((1+R$57)^R$56-1),R63=Database!$B$609,0,R63=Database!$B$611,0,R63=Database!$B$610,0),0)</f>
        <v>0</v>
      </c>
      <c r="S79" s="26" cm="1">
        <f t="array" ref="S79">IFERROR(_xlfn.IFS(S63=Database!$B$607,S$38*((1+S$58)^S$56-1),S63=Database!$B$608,S$38*((1+S$57)^S$56-1),S63=Database!$B$609,0,S63=Database!$B$611,0,S63=Database!$B$610,0),0)</f>
        <v>0</v>
      </c>
      <c r="T79" s="26" cm="1">
        <f t="array" ref="T79">IFERROR(_xlfn.IFS(T63=Database!$B$607,T$38*((1+T$58)^T$56-1),T63=Database!$B$608,T$38*((1+T$57)^T$56-1),T63=Database!$B$609,0,T63=Database!$B$611,0,T63=Database!$B$610,0),0)</f>
        <v>0</v>
      </c>
      <c r="U79" s="26" cm="1">
        <f t="array" ref="U79">IFERROR(_xlfn.IFS(U63=Database!$B$607,U$38*((1+U$58)^U$56-1),U63=Database!$B$608,U$38*((1+U$57)^U$56-1),U63=Database!$B$609,0,U63=Database!$B$611,0,U63=Database!$B$610,0),0)</f>
        <v>0</v>
      </c>
      <c r="V79" s="26" cm="1">
        <f t="array" ref="V79">IFERROR(_xlfn.IFS(V63=Database!$B$607,V$38*((1+V$58)^V$56-1),V63=Database!$B$608,V$38*((1+V$57)^V$56-1),V63=Database!$B$609,0,V63=Database!$B$611,0,V63=Database!$B$610,0),0)</f>
        <v>0</v>
      </c>
      <c r="W79" s="26" cm="1">
        <f t="array" ref="W79">IFERROR(_xlfn.IFS(W63=Database!$B$607,W$38*((1+W$58)^W$56-1),W63=Database!$B$608,W$38*((1+W$57)^W$56-1),W63=Database!$B$609,0,W63=Database!$B$611,0,W63=Database!$B$610,0),0)</f>
        <v>0</v>
      </c>
      <c r="X79" s="26" cm="1">
        <f t="array" ref="X79">IFERROR(_xlfn.IFS(X63=Database!$B$607,X$38*((1+X$58)^X$56-1),X63=Database!$B$608,X$38*((1+X$57)^X$56-1),X63=Database!$B$609,0,X63=Database!$B$611,0,X63=Database!$B$610,0),0)</f>
        <v>0</v>
      </c>
      <c r="Y79" s="26" cm="1">
        <f t="array" ref="Y79">IFERROR(_xlfn.IFS(Y63=Database!$B$607,Y$38*((1+Y$58)^Y$56-1),Y63=Database!$B$608,Y$38*((1+Y$57)^Y$56-1),Y63=Database!$B$609,0,Y63=Database!$B$611,0,Y63=Database!$B$610,0),0)</f>
        <v>0</v>
      </c>
      <c r="Z79" s="26" cm="1">
        <f t="array" ref="Z79">IFERROR(_xlfn.IFS(Z63=Database!$B$607,Z$38*((1+Z$58)^Z$56-1),Z63=Database!$B$608,Z$38*((1+Z$57)^Z$56-1),Z63=Database!$B$609,0,Z63=Database!$B$611,0,Z63=Database!$B$610,0),0)</f>
        <v>0</v>
      </c>
      <c r="AA79" s="26" cm="1">
        <f t="array" ref="AA79">IFERROR(_xlfn.IFS(AA63=Database!$B$607,AA$38*((1+AA$58)^AA$56-1),AA63=Database!$B$608,AA$38*((1+AA$57)^AA$56-1),AA63=Database!$B$609,0,AA63=Database!$B$611,0,AA63=Database!$B$610,0),0)</f>
        <v>0</v>
      </c>
      <c r="AB79" s="26" cm="1">
        <f t="array" ref="AB79">IFERROR(_xlfn.IFS(AB63=Database!$B$607,AB$38*((1+AB$58)^AB$56-1),AB63=Database!$B$608,AB$38*((1+AB$57)^AB$56-1),AB63=Database!$B$609,0,AB63=Database!$B$611,0,AB63=Database!$B$610,0),0)</f>
        <v>0</v>
      </c>
      <c r="AC79" s="26" cm="1">
        <f t="array" ref="AC79">IFERROR(_xlfn.IFS(AC63=Database!$B$607,AC$38*((1+AC$58)^AC$56-1),AC63=Database!$B$608,AC$38*((1+AC$57)^AC$56-1),AC63=Database!$B$609,0,AC63=Database!$B$611,0,AC63=Database!$B$610,0),0)</f>
        <v>0</v>
      </c>
      <c r="AD79" s="26" cm="1">
        <f t="array" ref="AD79">IFERROR(_xlfn.IFS(AD63=Database!$B$607,AD$38*((1+AD$58)^AD$56-1),AD63=Database!$B$608,AD$38*((1+AD$57)^AD$56-1),AD63=Database!$B$609,0,AD63=Database!$B$611,0,AD63=Database!$B$610,0),0)</f>
        <v>0</v>
      </c>
      <c r="AE79" s="26" cm="1">
        <f t="array" ref="AE79">IFERROR(_xlfn.IFS(AE63=Database!$B$607,AE$38*((1+AE$58)^AE$56-1),AE63=Database!$B$608,AE$38*((1+AE$57)^AE$56-1),AE63=Database!$B$609,0,AE63=Database!$B$611,0,AE63=Database!$B$610,0),0)</f>
        <v>0</v>
      </c>
      <c r="AF79" s="26" cm="1">
        <f t="array" ref="AF79">IFERROR(_xlfn.IFS(AF63=Database!$B$607,AF$38*((1+AF$58)^AF$56-1),AF63=Database!$B$608,AF$38*((1+AF$57)^AF$56-1),AF63=Database!$B$609,0,AF63=Database!$B$611,0,AF63=Database!$B$610,0),0)</f>
        <v>0</v>
      </c>
      <c r="AG79" s="26" cm="1">
        <f t="array" ref="AG79">IFERROR(_xlfn.IFS(AG63=Database!$B$607,AG$38*((1+AG$58)^AG$56-1),AG63=Database!$B$608,AG$38*((1+AG$57)^AG$56-1),AG63=Database!$B$609,0,AG63=Database!$B$611,0,AG63=Database!$B$610,0),0)</f>
        <v>0</v>
      </c>
      <c r="AH79" s="26" cm="1">
        <f t="array" ref="AH79">IFERROR(_xlfn.IFS(AH63=Database!$B$607,AH$38*((1+AH$58)^AH$56-1),AH63=Database!$B$608,AH$38*((1+AH$57)^AH$56-1),AH63=Database!$B$609,0,AH63=Database!$B$611,0,AH63=Database!$B$610,0),0)</f>
        <v>0</v>
      </c>
      <c r="AI79" s="26" cm="1">
        <f t="array" ref="AI79">IFERROR(_xlfn.IFS(AI63=Database!$B$607,AI$38*((1+AI$58)^AI$56-1),AI63=Database!$B$608,AI$38*((1+AI$57)^AI$56-1),AI63=Database!$B$609,0,AI63=Database!$B$611,0,AI63=Database!$B$610,0),0)</f>
        <v>0</v>
      </c>
      <c r="AJ79" s="26" cm="1">
        <f t="array" ref="AJ79">IFERROR(_xlfn.IFS(AJ63=Database!$B$607,AJ$38*((1+AJ$58)^AJ$56-1),AJ63=Database!$B$608,AJ$38*((1+AJ$57)^AJ$56-1),AJ63=Database!$B$609,0,AJ63=Database!$B$611,0,AJ63=Database!$B$610,0),0)</f>
        <v>0</v>
      </c>
      <c r="AK79" s="26" cm="1">
        <f t="array" ref="AK79">IFERROR(_xlfn.IFS(AK63=Database!$B$607,AK$38*((1+AK$58)^AK$56-1),AK63=Database!$B$608,AK$38*((1+AK$57)^AK$56-1),AK63=Database!$B$609,0,AK63=Database!$B$611,0,AK63=Database!$B$610,0),0)</f>
        <v>0</v>
      </c>
      <c r="AL79" s="26" cm="1">
        <f t="array" ref="AL79">IFERROR(_xlfn.IFS(AL63=Database!$B$607,AL$38*((1+AL$58)^AL$56-1),AL63=Database!$B$608,AL$38*((1+AL$57)^AL$56-1),AL63=Database!$B$609,0,AL63=Database!$B$611,0,AL63=Database!$B$610,0),0)</f>
        <v>0</v>
      </c>
      <c r="AM79" s="26" cm="1">
        <f t="array" ref="AM79">IFERROR(_xlfn.IFS(AM63=Database!$B$607,AM$38*((1+AM$58)^AM$56-1),AM63=Database!$B$608,AM$38*((1+AM$57)^AM$56-1),AM63=Database!$B$609,0,AM63=Database!$B$611,0,AM63=Database!$B$610,0),0)</f>
        <v>0</v>
      </c>
      <c r="AN79" s="26" cm="1">
        <f t="array" ref="AN79">IFERROR(_xlfn.IFS(AN63=Database!$B$607,AN$38*((1+AN$58)^AN$56-1),AN63=Database!$B$608,AN$38*((1+AN$57)^AN$56-1),AN63=Database!$B$609,0,AN63=Database!$B$611,0,AN63=Database!$B$610,0),0)</f>
        <v>0</v>
      </c>
      <c r="AO79" s="26" cm="1">
        <f t="array" ref="AO79">IFERROR(_xlfn.IFS(AO63=Database!$B$607,AO$38*((1+AO$58)^AO$56-1),AO63=Database!$B$608,AO$38*((1+AO$57)^AO$56-1),AO63=Database!$B$609,0,AO63=Database!$B$611,0,AO63=Database!$B$610,0),0)</f>
        <v>0</v>
      </c>
      <c r="AP79" s="26" cm="1">
        <f t="array" ref="AP79">IFERROR(_xlfn.IFS(AP63=Database!$B$607,AP$38*((1+AP$58)^AP$56-1),AP63=Database!$B$608,AP$38*((1+AP$57)^AP$56-1),AP63=Database!$B$609,0,AP63=Database!$B$611,0,AP63=Database!$B$610,0),0)</f>
        <v>0</v>
      </c>
      <c r="AQ79" s="26" cm="1">
        <f t="array" ref="AQ79">IFERROR(_xlfn.IFS(AQ63=Database!$B$607,AQ$38*((1+AQ$58)^AQ$56-1),AQ63=Database!$B$608,AQ$38*((1+AQ$57)^AQ$56-1),AQ63=Database!$B$609,0,AQ63=Database!$B$611,0,AQ63=Database!$B$610,0),0)</f>
        <v>0</v>
      </c>
      <c r="AR79" s="26" cm="1">
        <f t="array" ref="AR79">IFERROR(_xlfn.IFS(AR63=Database!$B$607,AR$38*((1+AR$58)^AR$56-1),AR63=Database!$B$608,AR$38*((1+AR$57)^AR$56-1),AR63=Database!$B$609,0,AR63=Database!$B$611,0,AR63=Database!$B$610,0),0)</f>
        <v>0</v>
      </c>
      <c r="AS79" s="26" cm="1">
        <f t="array" ref="AS79">IFERROR(_xlfn.IFS(AS63=Database!$B$607,AS$38*((1+AS$58)^AS$56-1),AS63=Database!$B$608,AS$38*((1+AS$57)^AS$56-1),AS63=Database!$B$609,0,AS63=Database!$B$611,0,AS63=Database!$B$610,0),0)</f>
        <v>0</v>
      </c>
      <c r="AT79" s="26" cm="1">
        <f t="array" ref="AT79">IFERROR(_xlfn.IFS(AT63=Database!$B$607,AT$38*((1+AT$58)^AT$56-1),AT63=Database!$B$608,AT$38*((1+AT$57)^AT$56-1),AT63=Database!$B$609,0,AT63=Database!$B$611,0,AT63=Database!$B$610,0),0)</f>
        <v>0</v>
      </c>
      <c r="AU79" s="186" cm="1">
        <f t="array" ref="AU79">IFERROR(_xlfn.IFS(AU63=Database!$B$607,AU$38*((1+AU$58)^AU$56-1),AU63=Database!$B$608,AU$38*((1+AU$57)^AU$56-1),AU63=Database!$B$609,0,AU63=Database!$B$611,0,AU63=Database!$B$610,0),0)</f>
        <v>0</v>
      </c>
    </row>
    <row r="80" spans="2:47" ht="29.25" customHeight="1" outlineLevel="2" thickBot="1" x14ac:dyDescent="0.3">
      <c r="B80" s="120" t="s">
        <v>137</v>
      </c>
      <c r="C80" s="4" t="s">
        <v>35</v>
      </c>
      <c r="D80" s="4" t="s">
        <v>86</v>
      </c>
      <c r="E80" s="30" cm="1">
        <f t="array" ref="E80">IFERROR(
   _xlfn.IFS(
      E65=Database!$B$607,
         IF(E$58=0, 0, E$39*((((1+E$58)^E$56-1)/E$58)-E$56)),
      E65=Database!$B$608,
         IF(E$57=0, 0, E$39*((((1+E$57)^E$56-1)/E$57)-E$56)),
      E65=Database!$B$609, 0,
      E65=Database!$B$610, 0,
      E65=Database!$B$611, 0
   ),
   0
)</f>
        <v>0</v>
      </c>
      <c r="F80" s="26" cm="1">
        <f t="array" ref="F80">IFERROR(
   _xlfn.IFS(
      F65=Database!$B$607,
         IF(F$58=0, 0, F$39*((((1+F$58)^F$56-1)/F$58)-F$56)),
      F65=Database!$B$608,
         IF(F$57=0, 0, F$39*((((1+F$57)^F$56-1)/F$57)-F$56)),
      F65=Database!$B$609, 0,
      F65=Database!$B$610, 0,
      F65=Database!$B$611, 0
   ),
   0
)</f>
        <v>0</v>
      </c>
      <c r="G80" s="26" cm="1">
        <f t="array" ref="G80">IFERROR(
   _xlfn.IFS(
      G65=Database!$B$607,
         IF(G$58=0, 0, G$39*((((1+G$58)^G$56-1)/G$58)-G$56)),
      G65=Database!$B$608,
         IF(G$57=0, 0, G$39*((((1+G$57)^G$56-1)/G$57)-G$56)),
      G65=Database!$B$609, 0,
      G65=Database!$B$610, 0,
      G65=Database!$B$611, 0
   ),
   0
)</f>
        <v>0</v>
      </c>
      <c r="H80" s="26" cm="1">
        <f t="array" ref="H80">IFERROR(
   _xlfn.IFS(
      H65=Database!$B$607,
         IF(H$58=0, 0, H$39*((((1+H$58)^H$56-1)/H$58)-H$56)),
      H65=Database!$B$608,
         IF(H$57=0, 0, H$39*((((1+H$57)^H$56-1)/H$57)-H$56)),
      H65=Database!$B$609, 0,
      H65=Database!$B$610, 0,
      H65=Database!$B$611, 0
   ),
   0
)</f>
        <v>0</v>
      </c>
      <c r="I80" s="26" cm="1">
        <f t="array" ref="I80">IFERROR(
   _xlfn.IFS(
      I65=Database!$B$607,
         IF(I$58=0, 0, I$39*((((1+I$58)^I$56-1)/I$58)-I$56)),
      I65=Database!$B$608,
         IF(I$57=0, 0, I$39*((((1+I$57)^I$56-1)/I$57)-I$56)),
      I65=Database!$B$609, 0,
      I65=Database!$B$610, 0,
      I65=Database!$B$611, 0
   ),
   0
)</f>
        <v>0</v>
      </c>
      <c r="J80" s="26" cm="1">
        <f t="array" ref="J80">IFERROR(
   _xlfn.IFS(
      J65=Database!$B$607,
         IF(J$58=0, 0, J$39*((((1+J$58)^J$56-1)/J$58)-J$56)),
      J65=Database!$B$608,
         IF(J$57=0, 0, J$39*((((1+J$57)^J$56-1)/J$57)-J$56)),
      J65=Database!$B$609, 0,
      J65=Database!$B$610, 0,
      J65=Database!$B$611, 0
   ),
   0
)</f>
        <v>0</v>
      </c>
      <c r="K80" s="26" cm="1">
        <f t="array" ref="K80">IFERROR(
   _xlfn.IFS(
      K65=Database!$B$607,
         IF(K$58=0, 0, K$39*((((1+K$58)^K$56-1)/K$58)-K$56)),
      K65=Database!$B$608,
         IF(K$57=0, 0, K$39*((((1+K$57)^K$56-1)/K$57)-K$56)),
      K65=Database!$B$609, 0,
      K65=Database!$B$610, 0,
      K65=Database!$B$611, 0
   ),
   0
)</f>
        <v>0</v>
      </c>
      <c r="L80" s="26" cm="1">
        <f t="array" ref="L80">IFERROR(
   _xlfn.IFS(
      L65=Database!$B$607,
         IF(L$58=0, 0, L$39*((((1+L$58)^L$56-1)/L$58)-L$56)),
      L65=Database!$B$608,
         IF(L$57=0, 0, L$39*((((1+L$57)^L$56-1)/L$57)-L$56)),
      L65=Database!$B$609, 0,
      L65=Database!$B$610, 0,
      L65=Database!$B$611, 0
   ),
   0
)</f>
        <v>0</v>
      </c>
      <c r="M80" s="26" cm="1">
        <f t="array" ref="M80">IFERROR(
   _xlfn.IFS(
      M65=Database!$B$607,
         IF(M$58=0, 0, M$39*((((1+M$58)^M$56-1)/M$58)-M$56)),
      M65=Database!$B$608,
         IF(M$57=0, 0, M$39*((((1+M$57)^M$56-1)/M$57)-M$56)),
      M65=Database!$B$609, 0,
      M65=Database!$B$610, 0,
      M65=Database!$B$611, 0
   ),
   0
)</f>
        <v>0</v>
      </c>
      <c r="N80" s="26" cm="1">
        <f t="array" ref="N80">IFERROR(
   _xlfn.IFS(
      N65=Database!$B$607,
         IF(N$58=0, 0, N$39*((((1+N$58)^N$56-1)/N$58)-N$56)),
      N65=Database!$B$608,
         IF(N$57=0, 0, N$39*((((1+N$57)^N$56-1)/N$57)-N$56)),
      N65=Database!$B$609, 0,
      N65=Database!$B$610, 0,
      N65=Database!$B$611, 0
   ),
   0
)</f>
        <v>0</v>
      </c>
      <c r="O80" s="26" cm="1">
        <f t="array" ref="O80">IFERROR(
   _xlfn.IFS(
      O65=Database!$B$607,
         IF(O$58=0, 0, O$39*((((1+O$58)^O$56-1)/O$58)-O$56)),
      O65=Database!$B$608,
         IF(O$57=0, 0, O$39*((((1+O$57)^O$56-1)/O$57)-O$56)),
      O65=Database!$B$609, 0,
      O65=Database!$B$610, 0,
      O65=Database!$B$611, 0
   ),
   0
)</f>
        <v>0</v>
      </c>
      <c r="P80" s="26" cm="1">
        <f t="array" ref="P80">IFERROR(
   _xlfn.IFS(
      P65=Database!$B$607,
         IF(P$58=0, 0, P$39*((((1+P$58)^P$56-1)/P$58)-P$56)),
      P65=Database!$B$608,
         IF(P$57=0, 0, P$39*((((1+P$57)^P$56-1)/P$57)-P$56)),
      P65=Database!$B$609, 0,
      P65=Database!$B$610, 0,
      P65=Database!$B$611, 0
   ),
   0
)</f>
        <v>0</v>
      </c>
      <c r="Q80" s="26" cm="1">
        <f t="array" ref="Q80">IFERROR(
   _xlfn.IFS(
      Q65=Database!$B$607,
         IF(Q$58=0, 0, Q$39*((((1+Q$58)^Q$56-1)/Q$58)-Q$56)),
      Q65=Database!$B$608,
         IF(Q$57=0, 0, Q$39*((((1+Q$57)^Q$56-1)/Q$57)-Q$56)),
      Q65=Database!$B$609, 0,
      Q65=Database!$B$610, 0,
      Q65=Database!$B$611, 0
   ),
   0
)</f>
        <v>0</v>
      </c>
      <c r="R80" s="26" cm="1">
        <f t="array" ref="R80">IFERROR(
   _xlfn.IFS(
      R65=Database!$B$607,
         IF(R$58=0, 0, R$39*((((1+R$58)^R$56-1)/R$58)-R$56)),
      R65=Database!$B$608,
         IF(R$57=0, 0, R$39*((((1+R$57)^R$56-1)/R$57)-R$56)),
      R65=Database!$B$609, 0,
      R65=Database!$B$610, 0,
      R65=Database!$B$611, 0
   ),
   0
)</f>
        <v>0</v>
      </c>
      <c r="S80" s="26" cm="1">
        <f t="array" ref="S80">IFERROR(
   _xlfn.IFS(
      S65=Database!$B$607,
         IF(S$58=0, 0, S$39*((((1+S$58)^S$56-1)/S$58)-S$56)),
      S65=Database!$B$608,
         IF(S$57=0, 0, S$39*((((1+S$57)^S$56-1)/S$57)-S$56)),
      S65=Database!$B$609, 0,
      S65=Database!$B$610, 0,
      S65=Database!$B$611, 0
   ),
   0
)</f>
        <v>0</v>
      </c>
      <c r="T80" s="26" cm="1">
        <f t="array" ref="T80">IFERROR(
   _xlfn.IFS(
      T65=Database!$B$607,
         IF(T$58=0, 0, T$39*((((1+T$58)^T$56-1)/T$58)-T$56)),
      T65=Database!$B$608,
         IF(T$57=0, 0, T$39*((((1+T$57)^T$56-1)/T$57)-T$56)),
      T65=Database!$B$609, 0,
      T65=Database!$B$610, 0,
      T65=Database!$B$611, 0
   ),
   0
)</f>
        <v>0</v>
      </c>
      <c r="U80" s="26" cm="1">
        <f t="array" ref="U80">IFERROR(
   _xlfn.IFS(
      U65=Database!$B$607,
         IF(U$58=0, 0, U$39*((((1+U$58)^U$56-1)/U$58)-U$56)),
      U65=Database!$B$608,
         IF(U$57=0, 0, U$39*((((1+U$57)^U$56-1)/U$57)-U$56)),
      U65=Database!$B$609, 0,
      U65=Database!$B$610, 0,
      U65=Database!$B$611, 0
   ),
   0
)</f>
        <v>0</v>
      </c>
      <c r="V80" s="26" cm="1">
        <f t="array" ref="V80">IFERROR(
   _xlfn.IFS(
      V65=Database!$B$607,
         IF(V$58=0, 0, V$39*((((1+V$58)^V$56-1)/V$58)-V$56)),
      V65=Database!$B$608,
         IF(V$57=0, 0, V$39*((((1+V$57)^V$56-1)/V$57)-V$56)),
      V65=Database!$B$609, 0,
      V65=Database!$B$610, 0,
      V65=Database!$B$611, 0
   ),
   0
)</f>
        <v>0</v>
      </c>
      <c r="W80" s="26" cm="1">
        <f t="array" ref="W80">IFERROR(
   _xlfn.IFS(
      W65=Database!$B$607,
         IF(W$58=0, 0, W$39*((((1+W$58)^W$56-1)/W$58)-W$56)),
      W65=Database!$B$608,
         IF(W$57=0, 0, W$39*((((1+W$57)^W$56-1)/W$57)-W$56)),
      W65=Database!$B$609, 0,
      W65=Database!$B$610, 0,
      W65=Database!$B$611, 0
   ),
   0
)</f>
        <v>0</v>
      </c>
      <c r="X80" s="26" cm="1">
        <f t="array" ref="X80">IFERROR(
   _xlfn.IFS(
      X65=Database!$B$607,
         IF(X$58=0, 0, X$39*((((1+X$58)^X$56-1)/X$58)-X$56)),
      X65=Database!$B$608,
         IF(X$57=0, 0, X$39*((((1+X$57)^X$56-1)/X$57)-X$56)),
      X65=Database!$B$609, 0,
      X65=Database!$B$610, 0,
      X65=Database!$B$611, 0
   ),
   0
)</f>
        <v>0</v>
      </c>
      <c r="Y80" s="26" cm="1">
        <f t="array" ref="Y80">IFERROR(
   _xlfn.IFS(
      Y65=Database!$B$607,
         IF(Y$58=0, 0, Y$39*((((1+Y$58)^Y$56-1)/Y$58)-Y$56)),
      Y65=Database!$B$608,
         IF(Y$57=0, 0, Y$39*((((1+Y$57)^Y$56-1)/Y$57)-Y$56)),
      Y65=Database!$B$609, 0,
      Y65=Database!$B$610, 0,
      Y65=Database!$B$611, 0
   ),
   0
)</f>
        <v>0</v>
      </c>
      <c r="Z80" s="26" cm="1">
        <f t="array" ref="Z80">IFERROR(
   _xlfn.IFS(
      Z65=Database!$B$607,
         IF(Z$58=0, 0, Z$39*((((1+Z$58)^Z$56-1)/Z$58)-Z$56)),
      Z65=Database!$B$608,
         IF(Z$57=0, 0, Z$39*((((1+Z$57)^Z$56-1)/Z$57)-Z$56)),
      Z65=Database!$B$609, 0,
      Z65=Database!$B$610, 0,
      Z65=Database!$B$611, 0
   ),
   0
)</f>
        <v>0</v>
      </c>
      <c r="AA80" s="26" cm="1">
        <f t="array" ref="AA80">IFERROR(
   _xlfn.IFS(
      AA65=Database!$B$607,
         IF(AA$58=0, 0, AA$39*((((1+AA$58)^AA$56-1)/AA$58)-AA$56)),
      AA65=Database!$B$608,
         IF(AA$57=0, 0, AA$39*((((1+AA$57)^AA$56-1)/AA$57)-AA$56)),
      AA65=Database!$B$609, 0,
      AA65=Database!$B$610, 0,
      AA65=Database!$B$611, 0
   ),
   0
)</f>
        <v>0</v>
      </c>
      <c r="AB80" s="26" cm="1">
        <f t="array" ref="AB80">IFERROR(
   _xlfn.IFS(
      AB65=Database!$B$607,
         IF(AB$58=0, 0, AB$39*((((1+AB$58)^AB$56-1)/AB$58)-AB$56)),
      AB65=Database!$B$608,
         IF(AB$57=0, 0, AB$39*((((1+AB$57)^AB$56-1)/AB$57)-AB$56)),
      AB65=Database!$B$609, 0,
      AB65=Database!$B$610, 0,
      AB65=Database!$B$611, 0
   ),
   0
)</f>
        <v>0</v>
      </c>
      <c r="AC80" s="26" cm="1">
        <f t="array" ref="AC80">IFERROR(
   _xlfn.IFS(
      AC65=Database!$B$607,
         IF(AC$58=0, 0, AC$39*((((1+AC$58)^AC$56-1)/AC$58)-AC$56)),
      AC65=Database!$B$608,
         IF(AC$57=0, 0, AC$39*((((1+AC$57)^AC$56-1)/AC$57)-AC$56)),
      AC65=Database!$B$609, 0,
      AC65=Database!$B$610, 0,
      AC65=Database!$B$611, 0
   ),
   0
)</f>
        <v>0</v>
      </c>
      <c r="AD80" s="26" cm="1">
        <f t="array" ref="AD80">IFERROR(
   _xlfn.IFS(
      AD65=Database!$B$607,
         IF(AD$58=0, 0, AD$39*((((1+AD$58)^AD$56-1)/AD$58)-AD$56)),
      AD65=Database!$B$608,
         IF(AD$57=0, 0, AD$39*((((1+AD$57)^AD$56-1)/AD$57)-AD$56)),
      AD65=Database!$B$609, 0,
      AD65=Database!$B$610, 0,
      AD65=Database!$B$611, 0
   ),
   0
)</f>
        <v>0</v>
      </c>
      <c r="AE80" s="26" cm="1">
        <f t="array" ref="AE80">IFERROR(
   _xlfn.IFS(
      AE65=Database!$B$607,
         IF(AE$58=0, 0, AE$39*((((1+AE$58)^AE$56-1)/AE$58)-AE$56)),
      AE65=Database!$B$608,
         IF(AE$57=0, 0, AE$39*((((1+AE$57)^AE$56-1)/AE$57)-AE$56)),
      AE65=Database!$B$609, 0,
      AE65=Database!$B$610, 0,
      AE65=Database!$B$611, 0
   ),
   0
)</f>
        <v>0</v>
      </c>
      <c r="AF80" s="26" cm="1">
        <f t="array" ref="AF80">IFERROR(
   _xlfn.IFS(
      AF65=Database!$B$607,
         IF(AF$58=0, 0, AF$39*((((1+AF$58)^AF$56-1)/AF$58)-AF$56)),
      AF65=Database!$B$608,
         IF(AF$57=0, 0, AF$39*((((1+AF$57)^AF$56-1)/AF$57)-AF$56)),
      AF65=Database!$B$609, 0,
      AF65=Database!$B$610, 0,
      AF65=Database!$B$611, 0
   ),
   0
)</f>
        <v>0</v>
      </c>
      <c r="AG80" s="26" cm="1">
        <f t="array" ref="AG80">IFERROR(
   _xlfn.IFS(
      AG65=Database!$B$607,
         IF(AG$58=0, 0, AG$39*((((1+AG$58)^AG$56-1)/AG$58)-AG$56)),
      AG65=Database!$B$608,
         IF(AG$57=0, 0, AG$39*((((1+AG$57)^AG$56-1)/AG$57)-AG$56)),
      AG65=Database!$B$609, 0,
      AG65=Database!$B$610, 0,
      AG65=Database!$B$611, 0
   ),
   0
)</f>
        <v>0</v>
      </c>
      <c r="AH80" s="26" cm="1">
        <f t="array" ref="AH80">IFERROR(
   _xlfn.IFS(
      AH65=Database!$B$607,
         IF(AH$58=0, 0, AH$39*((((1+AH$58)^AH$56-1)/AH$58)-AH$56)),
      AH65=Database!$B$608,
         IF(AH$57=0, 0, AH$39*((((1+AH$57)^AH$56-1)/AH$57)-AH$56)),
      AH65=Database!$B$609, 0,
      AH65=Database!$B$610, 0,
      AH65=Database!$B$611, 0
   ),
   0
)</f>
        <v>0</v>
      </c>
      <c r="AI80" s="26" cm="1">
        <f t="array" ref="AI80">IFERROR(
   _xlfn.IFS(
      AI65=Database!$B$607,
         IF(AI$58=0, 0, AI$39*((((1+AI$58)^AI$56-1)/AI$58)-AI$56)),
      AI65=Database!$B$608,
         IF(AI$57=0, 0, AI$39*((((1+AI$57)^AI$56-1)/AI$57)-AI$56)),
      AI65=Database!$B$609, 0,
      AI65=Database!$B$610, 0,
      AI65=Database!$B$611, 0
   ),
   0
)</f>
        <v>0</v>
      </c>
      <c r="AJ80" s="26" cm="1">
        <f t="array" ref="AJ80">IFERROR(
   _xlfn.IFS(
      AJ65=Database!$B$607,
         IF(AJ$58=0, 0, AJ$39*((((1+AJ$58)^AJ$56-1)/AJ$58)-AJ$56)),
      AJ65=Database!$B$608,
         IF(AJ$57=0, 0, AJ$39*((((1+AJ$57)^AJ$56-1)/AJ$57)-AJ$56)),
      AJ65=Database!$B$609, 0,
      AJ65=Database!$B$610, 0,
      AJ65=Database!$B$611, 0
   ),
   0
)</f>
        <v>0</v>
      </c>
      <c r="AK80" s="26" cm="1">
        <f t="array" ref="AK80">IFERROR(
   _xlfn.IFS(
      AK65=Database!$B$607,
         IF(AK$58=0, 0, AK$39*((((1+AK$58)^AK$56-1)/AK$58)-AK$56)),
      AK65=Database!$B$608,
         IF(AK$57=0, 0, AK$39*((((1+AK$57)^AK$56-1)/AK$57)-AK$56)),
      AK65=Database!$B$609, 0,
      AK65=Database!$B$610, 0,
      AK65=Database!$B$611, 0
   ),
   0
)</f>
        <v>0</v>
      </c>
      <c r="AL80" s="26" cm="1">
        <f t="array" ref="AL80">IFERROR(
   _xlfn.IFS(
      AL65=Database!$B$607,
         IF(AL$58=0, 0, AL$39*((((1+AL$58)^AL$56-1)/AL$58)-AL$56)),
      AL65=Database!$B$608,
         IF(AL$57=0, 0, AL$39*((((1+AL$57)^AL$56-1)/AL$57)-AL$56)),
      AL65=Database!$B$609, 0,
      AL65=Database!$B$610, 0,
      AL65=Database!$B$611, 0
   ),
   0
)</f>
        <v>0</v>
      </c>
      <c r="AM80" s="26" cm="1">
        <f t="array" ref="AM80">IFERROR(
   _xlfn.IFS(
      AM65=Database!$B$607,
         IF(AM$58=0, 0, AM$39*((((1+AM$58)^AM$56-1)/AM$58)-AM$56)),
      AM65=Database!$B$608,
         IF(AM$57=0, 0, AM$39*((((1+AM$57)^AM$56-1)/AM$57)-AM$56)),
      AM65=Database!$B$609, 0,
      AM65=Database!$B$610, 0,
      AM65=Database!$B$611, 0
   ),
   0
)</f>
        <v>0</v>
      </c>
      <c r="AN80" s="26" cm="1">
        <f t="array" ref="AN80">IFERROR(
   _xlfn.IFS(
      AN65=Database!$B$607,
         IF(AN$58=0, 0, AN$39*((((1+AN$58)^AN$56-1)/AN$58)-AN$56)),
      AN65=Database!$B$608,
         IF(AN$57=0, 0, AN$39*((((1+AN$57)^AN$56-1)/AN$57)-AN$56)),
      AN65=Database!$B$609, 0,
      AN65=Database!$B$610, 0,
      AN65=Database!$B$611, 0
   ),
   0
)</f>
        <v>0</v>
      </c>
      <c r="AO80" s="26" cm="1">
        <f t="array" ref="AO80">IFERROR(
   _xlfn.IFS(
      AO65=Database!$B$607,
         IF(AO$58=0, 0, AO$39*((((1+AO$58)^AO$56-1)/AO$58)-AO$56)),
      AO65=Database!$B$608,
         IF(AO$57=0, 0, AO$39*((((1+AO$57)^AO$56-1)/AO$57)-AO$56)),
      AO65=Database!$B$609, 0,
      AO65=Database!$B$610, 0,
      AO65=Database!$B$611, 0
   ),
   0
)</f>
        <v>0</v>
      </c>
      <c r="AP80" s="26" cm="1">
        <f t="array" ref="AP80">IFERROR(
   _xlfn.IFS(
      AP65=Database!$B$607,
         IF(AP$58=0, 0, AP$39*((((1+AP$58)^AP$56-1)/AP$58)-AP$56)),
      AP65=Database!$B$608,
         IF(AP$57=0, 0, AP$39*((((1+AP$57)^AP$56-1)/AP$57)-AP$56)),
      AP65=Database!$B$609, 0,
      AP65=Database!$B$610, 0,
      AP65=Database!$B$611, 0
   ),
   0
)</f>
        <v>0</v>
      </c>
      <c r="AQ80" s="26" cm="1">
        <f t="array" ref="AQ80">IFERROR(
   _xlfn.IFS(
      AQ65=Database!$B$607,
         IF(AQ$58=0, 0, AQ$39*((((1+AQ$58)^AQ$56-1)/AQ$58)-AQ$56)),
      AQ65=Database!$B$608,
         IF(AQ$57=0, 0, AQ$39*((((1+AQ$57)^AQ$56-1)/AQ$57)-AQ$56)),
      AQ65=Database!$B$609, 0,
      AQ65=Database!$B$610, 0,
      AQ65=Database!$B$611, 0
   ),
   0
)</f>
        <v>0</v>
      </c>
      <c r="AR80" s="26" cm="1">
        <f t="array" ref="AR80">IFERROR(
   _xlfn.IFS(
      AR65=Database!$B$607,
         IF(AR$58=0, 0, AR$39*((((1+AR$58)^AR$56-1)/AR$58)-AR$56)),
      AR65=Database!$B$608,
         IF(AR$57=0, 0, AR$39*((((1+AR$57)^AR$56-1)/AR$57)-AR$56)),
      AR65=Database!$B$609, 0,
      AR65=Database!$B$610, 0,
      AR65=Database!$B$611, 0
   ),
   0
)</f>
        <v>0</v>
      </c>
      <c r="AS80" s="26" cm="1">
        <f t="array" ref="AS80">IFERROR(
   _xlfn.IFS(
      AS65=Database!$B$607,
         IF(AS$58=0, 0, AS$39*((((1+AS$58)^AS$56-1)/AS$58)-AS$56)),
      AS65=Database!$B$608,
         IF(AS$57=0, 0, AS$39*((((1+AS$57)^AS$56-1)/AS$57)-AS$56)),
      AS65=Database!$B$609, 0,
      AS65=Database!$B$610, 0,
      AS65=Database!$B$611, 0
   ),
   0
)</f>
        <v>0</v>
      </c>
      <c r="AT80" s="26" cm="1">
        <f t="array" ref="AT80">IFERROR(
   _xlfn.IFS(
      AT65=Database!$B$607,
         IF(AT$58=0, 0, AT$39*((((1+AT$58)^AT$56-1)/AT$58)-AT$56)),
      AT65=Database!$B$608,
         IF(AT$57=0, 0, AT$39*((((1+AT$57)^AT$56-1)/AT$57)-AT$56)),
      AT65=Database!$B$609, 0,
      AT65=Database!$B$610, 0,
      AT65=Database!$B$611, 0
   ),
   0
)</f>
        <v>0</v>
      </c>
      <c r="AU80" s="186" cm="1">
        <f t="array" ref="AU80">IFERROR(
   _xlfn.IFS(
      AU65=Database!$B$607,
         IF(AU$58=0, 0, AU$39*((((1+AU$58)^AU$56-1)/AU$58)-AU$56)),
      AU65=Database!$B$608,
         IF(AU$57=0, 0, AU$39*((((1+AU$57)^AU$56-1)/AU$57)-AU$56)),
      AU65=Database!$B$609, 0,
      AU65=Database!$B$610, 0,
      AU65=Database!$B$611, 0
   ),
   0
)</f>
        <v>0</v>
      </c>
    </row>
    <row r="81" spans="2:47" ht="29.25" customHeight="1" outlineLevel="2" thickBot="1" x14ac:dyDescent="0.3">
      <c r="B81" s="120"/>
      <c r="C81" s="4" t="s">
        <v>1338</v>
      </c>
      <c r="D81" s="4" t="s">
        <v>1339</v>
      </c>
      <c r="E81" s="30" cm="1">
        <f t="array" ref="E81">IFERROR(
   _xlfn.IFS(
      E67=Database!$B$607,
         IF(E$58=0, 0, E$40*((((1+E$58)^E$56-1)/E$58)-E$56)),
      E67=Database!$B$608,
         IF(E$57=0, 0, E$40*((((1+E$57)^E$56-1)/E$57)-E$56)),
      E67=Database!$B$609, 0,
      E67=Database!$B$610, 0,
      E67=Database!$B$611, 0
   ),
   0
)</f>
        <v>0</v>
      </c>
      <c r="F81" s="26" cm="1">
        <f t="array" ref="F81">IFERROR(
   _xlfn.IFS(
      F67=Database!$B$607,
         IF(F$58=0, 0, F$40*((((1+F$58)^F$56-1)/F$58)-F$56)),
      F67=Database!$B$608,
         IF(F$57=0, 0, F$40*((((1+F$57)^F$56-1)/F$57)-F$56)),
      F67=Database!$B$609, 0,
      F67=Database!$B$610, 0,
      F67=Database!$B$611, 0
   ),
   0
)</f>
        <v>0</v>
      </c>
      <c r="G81" s="26" cm="1">
        <f t="array" ref="G81">IFERROR(
   _xlfn.IFS(
      G67=Database!$B$607,
         IF(G$58=0, 0, G$40*((((1+G$58)^G$56-1)/G$58)-G$56)),
      G67=Database!$B$608,
         IF(G$57=0, 0, G$40*((((1+G$57)^G$56-1)/G$57)-G$56)),
      G67=Database!$B$609, 0,
      G67=Database!$B$610, 0,
      G67=Database!$B$611, 0
   ),
   0
)</f>
        <v>0</v>
      </c>
      <c r="H81" s="26" cm="1">
        <f t="array" ref="H81">IFERROR(
   _xlfn.IFS(
      H67=Database!$B$607,
         IF(H$58=0, 0, H$40*((((1+H$58)^H$56-1)/H$58)-H$56)),
      H67=Database!$B$608,
         IF(H$57=0, 0, H$40*((((1+H$57)^H$56-1)/H$57)-H$56)),
      H67=Database!$B$609, 0,
      H67=Database!$B$610, 0,
      H67=Database!$B$611, 0
   ),
   0
)</f>
        <v>0</v>
      </c>
      <c r="I81" s="26" cm="1">
        <f t="array" ref="I81">IFERROR(
   _xlfn.IFS(
      I67=Database!$B$607,
         IF(I$58=0, 0, I$40*((((1+I$58)^I$56-1)/I$58)-I$56)),
      I67=Database!$B$608,
         IF(I$57=0, 0, I$40*((((1+I$57)^I$56-1)/I$57)-I$56)),
      I67=Database!$B$609, 0,
      I67=Database!$B$610, 0,
      I67=Database!$B$611, 0
   ),
   0
)</f>
        <v>0</v>
      </c>
      <c r="J81" s="26" cm="1">
        <f t="array" ref="J81">IFERROR(
   _xlfn.IFS(
      J67=Database!$B$607,
         IF(J$58=0, 0, J$40*((((1+J$58)^J$56-1)/J$58)-J$56)),
      J67=Database!$B$608,
         IF(J$57=0, 0, J$40*((((1+J$57)^J$56-1)/J$57)-J$56)),
      J67=Database!$B$609, 0,
      J67=Database!$B$610, 0,
      J67=Database!$B$611, 0
   ),
   0
)</f>
        <v>0</v>
      </c>
      <c r="K81" s="26" cm="1">
        <f t="array" ref="K81">IFERROR(
   _xlfn.IFS(
      K67=Database!$B$607,
         IF(K$58=0, 0, K$40*((((1+K$58)^K$56-1)/K$58)-K$56)),
      K67=Database!$B$608,
         IF(K$57=0, 0, K$40*((((1+K$57)^K$56-1)/K$57)-K$56)),
      K67=Database!$B$609, 0,
      K67=Database!$B$610, 0,
      K67=Database!$B$611, 0
   ),
   0
)</f>
        <v>0</v>
      </c>
      <c r="L81" s="26" cm="1">
        <f t="array" ref="L81">IFERROR(
   _xlfn.IFS(
      L67=Database!$B$607,
         IF(L$58=0, 0, L$40*((((1+L$58)^L$56-1)/L$58)-L$56)),
      L67=Database!$B$608,
         IF(L$57=0, 0, L$40*((((1+L$57)^L$56-1)/L$57)-L$56)),
      L67=Database!$B$609, 0,
      L67=Database!$B$610, 0,
      L67=Database!$B$611, 0
   ),
   0
)</f>
        <v>0</v>
      </c>
      <c r="M81" s="26" cm="1">
        <f t="array" ref="M81">IFERROR(
   _xlfn.IFS(
      M67=Database!$B$607,
         IF(M$58=0, 0, M$40*((((1+M$58)^M$56-1)/M$58)-M$56)),
      M67=Database!$B$608,
         IF(M$57=0, 0, M$40*((((1+M$57)^M$56-1)/M$57)-M$56)),
      M67=Database!$B$609, 0,
      M67=Database!$B$610, 0,
      M67=Database!$B$611, 0
   ),
   0
)</f>
        <v>0</v>
      </c>
      <c r="N81" s="26" cm="1">
        <f t="array" ref="N81">IFERROR(
   _xlfn.IFS(
      N67=Database!$B$607,
         IF(N$58=0, 0, N$40*((((1+N$58)^N$56-1)/N$58)-N$56)),
      N67=Database!$B$608,
         IF(N$57=0, 0, N$40*((((1+N$57)^N$56-1)/N$57)-N$56)),
      N67=Database!$B$609, 0,
      N67=Database!$B$610, 0,
      N67=Database!$B$611, 0
   ),
   0
)</f>
        <v>0</v>
      </c>
      <c r="O81" s="26" cm="1">
        <f t="array" ref="O81">IFERROR(
   _xlfn.IFS(
      O67=Database!$B$607,
         IF(O$58=0, 0, O$40*((((1+O$58)^O$56-1)/O$58)-O$56)),
      O67=Database!$B$608,
         IF(O$57=0, 0, O$40*((((1+O$57)^O$56-1)/O$57)-O$56)),
      O67=Database!$B$609, 0,
      O67=Database!$B$610, 0,
      O67=Database!$B$611, 0
   ),
   0
)</f>
        <v>0</v>
      </c>
      <c r="P81" s="26" cm="1">
        <f t="array" ref="P81">IFERROR(
   _xlfn.IFS(
      P67=Database!$B$607,
         IF(P$58=0, 0, P$40*((((1+P$58)^P$56-1)/P$58)-P$56)),
      P67=Database!$B$608,
         IF(P$57=0, 0, P$40*((((1+P$57)^P$56-1)/P$57)-P$56)),
      P67=Database!$B$609, 0,
      P67=Database!$B$610, 0,
      P67=Database!$B$611, 0
   ),
   0
)</f>
        <v>0</v>
      </c>
      <c r="Q81" s="26" cm="1">
        <f t="array" ref="Q81">IFERROR(
   _xlfn.IFS(
      Q67=Database!$B$607,
         IF(Q$58=0, 0, Q$40*((((1+Q$58)^Q$56-1)/Q$58)-Q$56)),
      Q67=Database!$B$608,
         IF(Q$57=0, 0, Q$40*((((1+Q$57)^Q$56-1)/Q$57)-Q$56)),
      Q67=Database!$B$609, 0,
      Q67=Database!$B$610, 0,
      Q67=Database!$B$611, 0
   ),
   0
)</f>
        <v>0</v>
      </c>
      <c r="R81" s="26" cm="1">
        <f t="array" ref="R81">IFERROR(
   _xlfn.IFS(
      R67=Database!$B$607,
         IF(R$58=0, 0, R$40*((((1+R$58)^R$56-1)/R$58)-R$56)),
      R67=Database!$B$608,
         IF(R$57=0, 0, R$40*((((1+R$57)^R$56-1)/R$57)-R$56)),
      R67=Database!$B$609, 0,
      R67=Database!$B$610, 0,
      R67=Database!$B$611, 0
   ),
   0
)</f>
        <v>0</v>
      </c>
      <c r="S81" s="26" cm="1">
        <f t="array" ref="S81">IFERROR(
   _xlfn.IFS(
      S67=Database!$B$607,
         IF(S$58=0, 0, S$40*((((1+S$58)^S$56-1)/S$58)-S$56)),
      S67=Database!$B$608,
         IF(S$57=0, 0, S$40*((((1+S$57)^S$56-1)/S$57)-S$56)),
      S67=Database!$B$609, 0,
      S67=Database!$B$610, 0,
      S67=Database!$B$611, 0
   ),
   0
)</f>
        <v>0</v>
      </c>
      <c r="T81" s="26" cm="1">
        <f t="array" ref="T81">IFERROR(
   _xlfn.IFS(
      T67=Database!$B$607,
         IF(T$58=0, 0, T$40*((((1+T$58)^T$56-1)/T$58)-T$56)),
      T67=Database!$B$608,
         IF(T$57=0, 0, T$40*((((1+T$57)^T$56-1)/T$57)-T$56)),
      T67=Database!$B$609, 0,
      T67=Database!$B$610, 0,
      T67=Database!$B$611, 0
   ),
   0
)</f>
        <v>0</v>
      </c>
      <c r="U81" s="26" cm="1">
        <f t="array" ref="U81">IFERROR(
   _xlfn.IFS(
      U67=Database!$B$607,
         IF(U$58=0, 0, U$40*((((1+U$58)^U$56-1)/U$58)-U$56)),
      U67=Database!$B$608,
         IF(U$57=0, 0, U$40*((((1+U$57)^U$56-1)/U$57)-U$56)),
      U67=Database!$B$609, 0,
      U67=Database!$B$610, 0,
      U67=Database!$B$611, 0
   ),
   0
)</f>
        <v>0</v>
      </c>
      <c r="V81" s="26" cm="1">
        <f t="array" ref="V81">IFERROR(
   _xlfn.IFS(
      V67=Database!$B$607,
         IF(V$58=0, 0, V$40*((((1+V$58)^V$56-1)/V$58)-V$56)),
      V67=Database!$B$608,
         IF(V$57=0, 0, V$40*((((1+V$57)^V$56-1)/V$57)-V$56)),
      V67=Database!$B$609, 0,
      V67=Database!$B$610, 0,
      V67=Database!$B$611, 0
   ),
   0
)</f>
        <v>0</v>
      </c>
      <c r="W81" s="26" cm="1">
        <f t="array" ref="W81">IFERROR(
   _xlfn.IFS(
      W67=Database!$B$607,
         IF(W$58=0, 0, W$40*((((1+W$58)^W$56-1)/W$58)-W$56)),
      W67=Database!$B$608,
         IF(W$57=0, 0, W$40*((((1+W$57)^W$56-1)/W$57)-W$56)),
      W67=Database!$B$609, 0,
      W67=Database!$B$610, 0,
      W67=Database!$B$611, 0
   ),
   0
)</f>
        <v>0</v>
      </c>
      <c r="X81" s="26" cm="1">
        <f t="array" ref="X81">IFERROR(
   _xlfn.IFS(
      X67=Database!$B$607,
         IF(X$58=0, 0, X$40*((((1+X$58)^X$56-1)/X$58)-X$56)),
      X67=Database!$B$608,
         IF(X$57=0, 0, X$40*((((1+X$57)^X$56-1)/X$57)-X$56)),
      X67=Database!$B$609, 0,
      X67=Database!$B$610, 0,
      X67=Database!$B$611, 0
   ),
   0
)</f>
        <v>0</v>
      </c>
      <c r="Y81" s="26" cm="1">
        <f t="array" ref="Y81">IFERROR(
   _xlfn.IFS(
      Y67=Database!$B$607,
         IF(Y$58=0, 0, Y$40*((((1+Y$58)^Y$56-1)/Y$58)-Y$56)),
      Y67=Database!$B$608,
         IF(Y$57=0, 0, Y$40*((((1+Y$57)^Y$56-1)/Y$57)-Y$56)),
      Y67=Database!$B$609, 0,
      Y67=Database!$B$610, 0,
      Y67=Database!$B$611, 0
   ),
   0
)</f>
        <v>0</v>
      </c>
      <c r="Z81" s="26" cm="1">
        <f t="array" ref="Z81">IFERROR(
   _xlfn.IFS(
      Z67=Database!$B$607,
         IF(Z$58=0, 0, Z$40*((((1+Z$58)^Z$56-1)/Z$58)-Z$56)),
      Z67=Database!$B$608,
         IF(Z$57=0, 0, Z$40*((((1+Z$57)^Z$56-1)/Z$57)-Z$56)),
      Z67=Database!$B$609, 0,
      Z67=Database!$B$610, 0,
      Z67=Database!$B$611, 0
   ),
   0
)</f>
        <v>0</v>
      </c>
      <c r="AA81" s="26" cm="1">
        <f t="array" ref="AA81">IFERROR(
   _xlfn.IFS(
      AA67=Database!$B$607,
         IF(AA$58=0, 0, AA$40*((((1+AA$58)^AA$56-1)/AA$58)-AA$56)),
      AA67=Database!$B$608,
         IF(AA$57=0, 0, AA$40*((((1+AA$57)^AA$56-1)/AA$57)-AA$56)),
      AA67=Database!$B$609, 0,
      AA67=Database!$B$610, 0,
      AA67=Database!$B$611, 0
   ),
   0
)</f>
        <v>0</v>
      </c>
      <c r="AB81" s="26" cm="1">
        <f t="array" ref="AB81">IFERROR(
   _xlfn.IFS(
      AB67=Database!$B$607,
         IF(AB$58=0, 0, AB$40*((((1+AB$58)^AB$56-1)/AB$58)-AB$56)),
      AB67=Database!$B$608,
         IF(AB$57=0, 0, AB$40*((((1+AB$57)^AB$56-1)/AB$57)-AB$56)),
      AB67=Database!$B$609, 0,
      AB67=Database!$B$610, 0,
      AB67=Database!$B$611, 0
   ),
   0
)</f>
        <v>0</v>
      </c>
      <c r="AC81" s="26" cm="1">
        <f t="array" ref="AC81">IFERROR(
   _xlfn.IFS(
      AC67=Database!$B$607,
         IF(AC$58=0, 0, AC$40*((((1+AC$58)^AC$56-1)/AC$58)-AC$56)),
      AC67=Database!$B$608,
         IF(AC$57=0, 0, AC$40*((((1+AC$57)^AC$56-1)/AC$57)-AC$56)),
      AC67=Database!$B$609, 0,
      AC67=Database!$B$610, 0,
      AC67=Database!$B$611, 0
   ),
   0
)</f>
        <v>0</v>
      </c>
      <c r="AD81" s="26" cm="1">
        <f t="array" ref="AD81">IFERROR(
   _xlfn.IFS(
      AD67=Database!$B$607,
         IF(AD$58=0, 0, AD$40*((((1+AD$58)^AD$56-1)/AD$58)-AD$56)),
      AD67=Database!$B$608,
         IF(AD$57=0, 0, AD$40*((((1+AD$57)^AD$56-1)/AD$57)-AD$56)),
      AD67=Database!$B$609, 0,
      AD67=Database!$B$610, 0,
      AD67=Database!$B$611, 0
   ),
   0
)</f>
        <v>0</v>
      </c>
      <c r="AE81" s="26" cm="1">
        <f t="array" ref="AE81">IFERROR(
   _xlfn.IFS(
      AE67=Database!$B$607,
         IF(AE$58=0, 0, AE$40*((((1+AE$58)^AE$56-1)/AE$58)-AE$56)),
      AE67=Database!$B$608,
         IF(AE$57=0, 0, AE$40*((((1+AE$57)^AE$56-1)/AE$57)-AE$56)),
      AE67=Database!$B$609, 0,
      AE67=Database!$B$610, 0,
      AE67=Database!$B$611, 0
   ),
   0
)</f>
        <v>0</v>
      </c>
      <c r="AF81" s="26" cm="1">
        <f t="array" ref="AF81">IFERROR(
   _xlfn.IFS(
      AF67=Database!$B$607,
         IF(AF$58=0, 0, AF$40*((((1+AF$58)^AF$56-1)/AF$58)-AF$56)),
      AF67=Database!$B$608,
         IF(AF$57=0, 0, AF$40*((((1+AF$57)^AF$56-1)/AF$57)-AF$56)),
      AF67=Database!$B$609, 0,
      AF67=Database!$B$610, 0,
      AF67=Database!$B$611, 0
   ),
   0
)</f>
        <v>0</v>
      </c>
      <c r="AG81" s="26" cm="1">
        <f t="array" ref="AG81">IFERROR(
   _xlfn.IFS(
      AG67=Database!$B$607,
         IF(AG$58=0, 0, AG$40*((((1+AG$58)^AG$56-1)/AG$58)-AG$56)),
      AG67=Database!$B$608,
         IF(AG$57=0, 0, AG$40*((((1+AG$57)^AG$56-1)/AG$57)-AG$56)),
      AG67=Database!$B$609, 0,
      AG67=Database!$B$610, 0,
      AG67=Database!$B$611, 0
   ),
   0
)</f>
        <v>0</v>
      </c>
      <c r="AH81" s="26" cm="1">
        <f t="array" ref="AH81">IFERROR(
   _xlfn.IFS(
      AH67=Database!$B$607,
         IF(AH$58=0, 0, AH$40*((((1+AH$58)^AH$56-1)/AH$58)-AH$56)),
      AH67=Database!$B$608,
         IF(AH$57=0, 0, AH$40*((((1+AH$57)^AH$56-1)/AH$57)-AH$56)),
      AH67=Database!$B$609, 0,
      AH67=Database!$B$610, 0,
      AH67=Database!$B$611, 0
   ),
   0
)</f>
        <v>0</v>
      </c>
      <c r="AI81" s="26" cm="1">
        <f t="array" ref="AI81">IFERROR(
   _xlfn.IFS(
      AI67=Database!$B$607,
         IF(AI$58=0, 0, AI$40*((((1+AI$58)^AI$56-1)/AI$58)-AI$56)),
      AI67=Database!$B$608,
         IF(AI$57=0, 0, AI$40*((((1+AI$57)^AI$56-1)/AI$57)-AI$56)),
      AI67=Database!$B$609, 0,
      AI67=Database!$B$610, 0,
      AI67=Database!$B$611, 0
   ),
   0
)</f>
        <v>0</v>
      </c>
      <c r="AJ81" s="26" cm="1">
        <f t="array" ref="AJ81">IFERROR(
   _xlfn.IFS(
      AJ67=Database!$B$607,
         IF(AJ$58=0, 0, AJ$40*((((1+AJ$58)^AJ$56-1)/AJ$58)-AJ$56)),
      AJ67=Database!$B$608,
         IF(AJ$57=0, 0, AJ$40*((((1+AJ$57)^AJ$56-1)/AJ$57)-AJ$56)),
      AJ67=Database!$B$609, 0,
      AJ67=Database!$B$610, 0,
      AJ67=Database!$B$611, 0
   ),
   0
)</f>
        <v>0</v>
      </c>
      <c r="AK81" s="26" cm="1">
        <f t="array" ref="AK81">IFERROR(
   _xlfn.IFS(
      AK67=Database!$B$607,
         IF(AK$58=0, 0, AK$40*((((1+AK$58)^AK$56-1)/AK$58)-AK$56)),
      AK67=Database!$B$608,
         IF(AK$57=0, 0, AK$40*((((1+AK$57)^AK$56-1)/AK$57)-AK$56)),
      AK67=Database!$B$609, 0,
      AK67=Database!$B$610, 0,
      AK67=Database!$B$611, 0
   ),
   0
)</f>
        <v>0</v>
      </c>
      <c r="AL81" s="26" cm="1">
        <f t="array" ref="AL81">IFERROR(
   _xlfn.IFS(
      AL67=Database!$B$607,
         IF(AL$58=0, 0, AL$40*((((1+AL$58)^AL$56-1)/AL$58)-AL$56)),
      AL67=Database!$B$608,
         IF(AL$57=0, 0, AL$40*((((1+AL$57)^AL$56-1)/AL$57)-AL$56)),
      AL67=Database!$B$609, 0,
      AL67=Database!$B$610, 0,
      AL67=Database!$B$611, 0
   ),
   0
)</f>
        <v>0</v>
      </c>
      <c r="AM81" s="26" cm="1">
        <f t="array" ref="AM81">IFERROR(
   _xlfn.IFS(
      AM67=Database!$B$607,
         IF(AM$58=0, 0, AM$40*((((1+AM$58)^AM$56-1)/AM$58)-AM$56)),
      AM67=Database!$B$608,
         IF(AM$57=0, 0, AM$40*((((1+AM$57)^AM$56-1)/AM$57)-AM$56)),
      AM67=Database!$B$609, 0,
      AM67=Database!$B$610, 0,
      AM67=Database!$B$611, 0
   ),
   0
)</f>
        <v>0</v>
      </c>
      <c r="AN81" s="26" cm="1">
        <f t="array" ref="AN81">IFERROR(
   _xlfn.IFS(
      AN67=Database!$B$607,
         IF(AN$58=0, 0, AN$40*((((1+AN$58)^AN$56-1)/AN$58)-AN$56)),
      AN67=Database!$B$608,
         IF(AN$57=0, 0, AN$40*((((1+AN$57)^AN$56-1)/AN$57)-AN$56)),
      AN67=Database!$B$609, 0,
      AN67=Database!$B$610, 0,
      AN67=Database!$B$611, 0
   ),
   0
)</f>
        <v>0</v>
      </c>
      <c r="AO81" s="26" cm="1">
        <f t="array" ref="AO81">IFERROR(
   _xlfn.IFS(
      AO67=Database!$B$607,
         IF(AO$58=0, 0, AO$40*((((1+AO$58)^AO$56-1)/AO$58)-AO$56)),
      AO67=Database!$B$608,
         IF(AO$57=0, 0, AO$40*((((1+AO$57)^AO$56-1)/AO$57)-AO$56)),
      AO67=Database!$B$609, 0,
      AO67=Database!$B$610, 0,
      AO67=Database!$B$611, 0
   ),
   0
)</f>
        <v>0</v>
      </c>
      <c r="AP81" s="26" cm="1">
        <f t="array" ref="AP81">IFERROR(
   _xlfn.IFS(
      AP67=Database!$B$607,
         IF(AP$58=0, 0, AP$40*((((1+AP$58)^AP$56-1)/AP$58)-AP$56)),
      AP67=Database!$B$608,
         IF(AP$57=0, 0, AP$40*((((1+AP$57)^AP$56-1)/AP$57)-AP$56)),
      AP67=Database!$B$609, 0,
      AP67=Database!$B$610, 0,
      AP67=Database!$B$611, 0
   ),
   0
)</f>
        <v>0</v>
      </c>
      <c r="AQ81" s="26" cm="1">
        <f t="array" ref="AQ81">IFERROR(
   _xlfn.IFS(
      AQ67=Database!$B$607,
         IF(AQ$58=0, 0, AQ$40*((((1+AQ$58)^AQ$56-1)/AQ$58)-AQ$56)),
      AQ67=Database!$B$608,
         IF(AQ$57=0, 0, AQ$40*((((1+AQ$57)^AQ$56-1)/AQ$57)-AQ$56)),
      AQ67=Database!$B$609, 0,
      AQ67=Database!$B$610, 0,
      AQ67=Database!$B$611, 0
   ),
   0
)</f>
        <v>0</v>
      </c>
      <c r="AR81" s="26" cm="1">
        <f t="array" ref="AR81">IFERROR(
   _xlfn.IFS(
      AR67=Database!$B$607,
         IF(AR$58=0, 0, AR$40*((((1+AR$58)^AR$56-1)/AR$58)-AR$56)),
      AR67=Database!$B$608,
         IF(AR$57=0, 0, AR$40*((((1+AR$57)^AR$56-1)/AR$57)-AR$56)),
      AR67=Database!$B$609, 0,
      AR67=Database!$B$610, 0,
      AR67=Database!$B$611, 0
   ),
   0
)</f>
        <v>0</v>
      </c>
      <c r="AS81" s="26" cm="1">
        <f t="array" ref="AS81">IFERROR(
   _xlfn.IFS(
      AS67=Database!$B$607,
         IF(AS$58=0, 0, AS$40*((((1+AS$58)^AS$56-1)/AS$58)-AS$56)),
      AS67=Database!$B$608,
         IF(AS$57=0, 0, AS$40*((((1+AS$57)^AS$56-1)/AS$57)-AS$56)),
      AS67=Database!$B$609, 0,
      AS67=Database!$B$610, 0,
      AS67=Database!$B$611, 0
   ),
   0
)</f>
        <v>0</v>
      </c>
      <c r="AT81" s="26" cm="1">
        <f t="array" ref="AT81">IFERROR(
   _xlfn.IFS(
      AT67=Database!$B$607,
         IF(AT$58=0, 0, AT$40*((((1+AT$58)^AT$56-1)/AT$58)-AT$56)),
      AT67=Database!$B$608,
         IF(AT$57=0, 0, AT$40*((((1+AT$57)^AT$56-1)/AT$57)-AT$56)),
      AT67=Database!$B$609, 0,
      AT67=Database!$B$610, 0,
      AT67=Database!$B$611, 0
   ),
   0
)</f>
        <v>0</v>
      </c>
      <c r="AU81" s="186" cm="1">
        <f t="array" ref="AU81">IFERROR(
   _xlfn.IFS(
      AU67=Database!$B$607,
         IF(AU$58=0, 0, AU$40*((((1+AU$58)^AU$56-1)/AU$58)-AU$56)),
      AU67=Database!$B$608,
         IF(AU$57=0, 0, AU$40*((((1+AU$57)^AU$56-1)/AU$57)-AU$56)),
      AU67=Database!$B$609, 0,
      AU67=Database!$B$610, 0,
      AU67=Database!$B$611, 0
   ),
   0
)</f>
        <v>0</v>
      </c>
    </row>
    <row r="82" spans="2:47" ht="29.25" customHeight="1" outlineLevel="2" thickBot="1" x14ac:dyDescent="0.3">
      <c r="B82" s="3"/>
      <c r="C82" s="4" t="s">
        <v>36</v>
      </c>
      <c r="D82" s="4" t="s">
        <v>87</v>
      </c>
      <c r="E82" s="30" cm="1">
        <f t="array" ref="E82">IFERROR(
   IF(E$46=Database!$B$576,
      _xlfn.IFS(
         E68=Database!$B$607,
            IF(E$58=0, 0, E$52*((((1+E$58)^E$56-1)/E$58)-E$56)),
         E68=Database!$B$608,
            IF(E$57=0, 0, E$52*((((1+E$57)^E$56-1)/E$57)-E$56)),
         E68=Database!$B$609, 0,
         E68=Database!$B$610, 0,
         E68=Database!$B$611, 0
      ),
      0
   ),
   0
)</f>
        <v>0</v>
      </c>
      <c r="F82" s="26" cm="1">
        <f t="array" ref="F82">IFERROR(
   IF(F$46=Database!$B$576,
      _xlfn.IFS(
         F68=Database!$B$607,
            IF(F$58=0, 0, F$52*((((1+F$58)^F$56-1)/F$58)-F$56)),
         F68=Database!$B$608,
            IF(F$57=0, 0, F$52*((((1+F$57)^F$56-1)/F$57)-F$56)),
         F68=Database!$B$609, 0,
         F68=Database!$B$610, 0,
         F68=Database!$B$611, 0
      ),
      0
   ),
   0
)</f>
        <v>0</v>
      </c>
      <c r="G82" s="26" cm="1">
        <f t="array" ref="G82">IFERROR(
   IF(G$46=Database!$B$576,
      _xlfn.IFS(
         G68=Database!$B$607,
            IF(G$58=0, 0, G$52*((((1+G$58)^G$56-1)/G$58)-G$56)),
         G68=Database!$B$608,
            IF(G$57=0, 0, G$52*((((1+G$57)^G$56-1)/G$57)-G$56)),
         G68=Database!$B$609, 0,
         G68=Database!$B$610, 0,
         G68=Database!$B$611, 0
      ),
      0
   ),
   0
)</f>
        <v>0</v>
      </c>
      <c r="H82" s="26" cm="1">
        <f t="array" ref="H82">IFERROR(
   IF(H$46=Database!$B$576,
      _xlfn.IFS(
         H68=Database!$B$607,
            IF(H$58=0, 0, H$52*((((1+H$58)^H$56-1)/H$58)-H$56)),
         H68=Database!$B$608,
            IF(H$57=0, 0, H$52*((((1+H$57)^H$56-1)/H$57)-H$56)),
         H68=Database!$B$609, 0,
         H68=Database!$B$610, 0,
         H68=Database!$B$611, 0
      ),
      0
   ),
   0
)</f>
        <v>0</v>
      </c>
      <c r="I82" s="26" cm="1">
        <f t="array" ref="I82">IFERROR(
   IF(I$46=Database!$B$576,
      _xlfn.IFS(
         I68=Database!$B$607,
            IF(I$58=0, 0, I$52*((((1+I$58)^I$56-1)/I$58)-I$56)),
         I68=Database!$B$608,
            IF(I$57=0, 0, I$52*((((1+I$57)^I$56-1)/I$57)-I$56)),
         I68=Database!$B$609, 0,
         I68=Database!$B$610, 0,
         I68=Database!$B$611, 0
      ),
      0
   ),
   0
)</f>
        <v>0</v>
      </c>
      <c r="J82" s="26" cm="1">
        <f t="array" ref="J82">IFERROR(
   IF(J$46=Database!$B$576,
      _xlfn.IFS(
         J68=Database!$B$607,
            IF(J$58=0, 0, J$52*((((1+J$58)^J$56-1)/J$58)-J$56)),
         J68=Database!$B$608,
            IF(J$57=0, 0, J$52*((((1+J$57)^J$56-1)/J$57)-J$56)),
         J68=Database!$B$609, 0,
         J68=Database!$B$610, 0,
         J68=Database!$B$611, 0
      ),
      0
   ),
   0
)</f>
        <v>0</v>
      </c>
      <c r="K82" s="26" cm="1">
        <f t="array" ref="K82">IFERROR(
   IF(K$46=Database!$B$576,
      _xlfn.IFS(
         K68=Database!$B$607,
            IF(K$58=0, 0, K$52*((((1+K$58)^K$56-1)/K$58)-K$56)),
         K68=Database!$B$608,
            IF(K$57=0, 0, K$52*((((1+K$57)^K$56-1)/K$57)-K$56)),
         K68=Database!$B$609, 0,
         K68=Database!$B$610, 0,
         K68=Database!$B$611, 0
      ),
      0
   ),
   0
)</f>
        <v>0</v>
      </c>
      <c r="L82" s="26" cm="1">
        <f t="array" ref="L82">IFERROR(
   IF(L$46=Database!$B$576,
      _xlfn.IFS(
         L68=Database!$B$607,
            IF(L$58=0, 0, L$52*((((1+L$58)^L$56-1)/L$58)-L$56)),
         L68=Database!$B$608,
            IF(L$57=0, 0, L$52*((((1+L$57)^L$56-1)/L$57)-L$56)),
         L68=Database!$B$609, 0,
         L68=Database!$B$610, 0,
         L68=Database!$B$611, 0
      ),
      0
   ),
   0
)</f>
        <v>0</v>
      </c>
      <c r="M82" s="26" cm="1">
        <f t="array" ref="M82">IFERROR(
   IF(M$46=Database!$B$576,
      _xlfn.IFS(
         M68=Database!$B$607,
            IF(M$58=0, 0, M$52*((((1+M$58)^M$56-1)/M$58)-M$56)),
         M68=Database!$B$608,
            IF(M$57=0, 0, M$52*((((1+M$57)^M$56-1)/M$57)-M$56)),
         M68=Database!$B$609, 0,
         M68=Database!$B$610, 0,
         M68=Database!$B$611, 0
      ),
      0
   ),
   0
)</f>
        <v>0</v>
      </c>
      <c r="N82" s="26" cm="1">
        <f t="array" ref="N82">IFERROR(
   IF(N$46=Database!$B$576,
      _xlfn.IFS(
         N68=Database!$B$607,
            IF(N$58=0, 0, N$52*((((1+N$58)^N$56-1)/N$58)-N$56)),
         N68=Database!$B$608,
            IF(N$57=0, 0, N$52*((((1+N$57)^N$56-1)/N$57)-N$56)),
         N68=Database!$B$609, 0,
         N68=Database!$B$610, 0,
         N68=Database!$B$611, 0
      ),
      0
   ),
   0
)</f>
        <v>0</v>
      </c>
      <c r="O82" s="26" cm="1">
        <f t="array" ref="O82">IFERROR(
   IF(O$46=Database!$B$576,
      _xlfn.IFS(
         O68=Database!$B$607,
            IF(O$58=0, 0, O$52*((((1+O$58)^O$56-1)/O$58)-O$56)),
         O68=Database!$B$608,
            IF(O$57=0, 0, O$52*((((1+O$57)^O$56-1)/O$57)-O$56)),
         O68=Database!$B$609, 0,
         O68=Database!$B$610, 0,
         O68=Database!$B$611, 0
      ),
      0
   ),
   0
)</f>
        <v>0</v>
      </c>
      <c r="P82" s="26" cm="1">
        <f t="array" ref="P82">IFERROR(
   IF(P$46=Database!$B$576,
      _xlfn.IFS(
         P68=Database!$B$607,
            IF(P$58=0, 0, P$52*((((1+P$58)^P$56-1)/P$58)-P$56)),
         P68=Database!$B$608,
            IF(P$57=0, 0, P$52*((((1+P$57)^P$56-1)/P$57)-P$56)),
         P68=Database!$B$609, 0,
         P68=Database!$B$610, 0,
         P68=Database!$B$611, 0
      ),
      0
   ),
   0
)</f>
        <v>0</v>
      </c>
      <c r="Q82" s="26" cm="1">
        <f t="array" ref="Q82">IFERROR(
   IF(Q$46=Database!$B$576,
      _xlfn.IFS(
         Q68=Database!$B$607,
            IF(Q$58=0, 0, Q$52*((((1+Q$58)^Q$56-1)/Q$58)-Q$56)),
         Q68=Database!$B$608,
            IF(Q$57=0, 0, Q$52*((((1+Q$57)^Q$56-1)/Q$57)-Q$56)),
         Q68=Database!$B$609, 0,
         Q68=Database!$B$610, 0,
         Q68=Database!$B$611, 0
      ),
      0
   ),
   0
)</f>
        <v>0</v>
      </c>
      <c r="R82" s="26" cm="1">
        <f t="array" ref="R82">IFERROR(
   IF(R$46=Database!$B$576,
      _xlfn.IFS(
         R68=Database!$B$607,
            IF(R$58=0, 0, R$52*((((1+R$58)^R$56-1)/R$58)-R$56)),
         R68=Database!$B$608,
            IF(R$57=0, 0, R$52*((((1+R$57)^R$56-1)/R$57)-R$56)),
         R68=Database!$B$609, 0,
         R68=Database!$B$610, 0,
         R68=Database!$B$611, 0
      ),
      0
   ),
   0
)</f>
        <v>0</v>
      </c>
      <c r="S82" s="26" cm="1">
        <f t="array" ref="S82">IFERROR(
   IF(S$46=Database!$B$576,
      _xlfn.IFS(
         S68=Database!$B$607,
            IF(S$58=0, 0, S$52*((((1+S$58)^S$56-1)/S$58)-S$56)),
         S68=Database!$B$608,
            IF(S$57=0, 0, S$52*((((1+S$57)^S$56-1)/S$57)-S$56)),
         S68=Database!$B$609, 0,
         S68=Database!$B$610, 0,
         S68=Database!$B$611, 0
      ),
      0
   ),
   0
)</f>
        <v>0</v>
      </c>
      <c r="T82" s="26" cm="1">
        <f t="array" ref="T82">IFERROR(
   IF(T$46=Database!$B$576,
      _xlfn.IFS(
         T68=Database!$B$607,
            IF(T$58=0, 0, T$52*((((1+T$58)^T$56-1)/T$58)-T$56)),
         T68=Database!$B$608,
            IF(T$57=0, 0, T$52*((((1+T$57)^T$56-1)/T$57)-T$56)),
         T68=Database!$B$609, 0,
         T68=Database!$B$610, 0,
         T68=Database!$B$611, 0
      ),
      0
   ),
   0
)</f>
        <v>0</v>
      </c>
      <c r="U82" s="26" cm="1">
        <f t="array" ref="U82">IFERROR(
   IF(U$46=Database!$B$576,
      _xlfn.IFS(
         U68=Database!$B$607,
            IF(U$58=0, 0, U$52*((((1+U$58)^U$56-1)/U$58)-U$56)),
         U68=Database!$B$608,
            IF(U$57=0, 0, U$52*((((1+U$57)^U$56-1)/U$57)-U$56)),
         U68=Database!$B$609, 0,
         U68=Database!$B$610, 0,
         U68=Database!$B$611, 0
      ),
      0
   ),
   0
)</f>
        <v>0</v>
      </c>
      <c r="V82" s="26" cm="1">
        <f t="array" ref="V82">IFERROR(
   IF(V$46=Database!$B$576,
      _xlfn.IFS(
         V68=Database!$B$607,
            IF(V$58=0, 0, V$52*((((1+V$58)^V$56-1)/V$58)-V$56)),
         V68=Database!$B$608,
            IF(V$57=0, 0, V$52*((((1+V$57)^V$56-1)/V$57)-V$56)),
         V68=Database!$B$609, 0,
         V68=Database!$B$610, 0,
         V68=Database!$B$611, 0
      ),
      0
   ),
   0
)</f>
        <v>0</v>
      </c>
      <c r="W82" s="26" cm="1">
        <f t="array" ref="W82">IFERROR(
   IF(W$46=Database!$B$576,
      _xlfn.IFS(
         W68=Database!$B$607,
            IF(W$58=0, 0, W$52*((((1+W$58)^W$56-1)/W$58)-W$56)),
         W68=Database!$B$608,
            IF(W$57=0, 0, W$52*((((1+W$57)^W$56-1)/W$57)-W$56)),
         W68=Database!$B$609, 0,
         W68=Database!$B$610, 0,
         W68=Database!$B$611, 0
      ),
      0
   ),
   0
)</f>
        <v>0</v>
      </c>
      <c r="X82" s="26" cm="1">
        <f t="array" ref="X82">IFERROR(
   IF(X$46=Database!$B$576,
      _xlfn.IFS(
         X68=Database!$B$607,
            IF(X$58=0, 0, X$52*((((1+X$58)^X$56-1)/X$58)-X$56)),
         X68=Database!$B$608,
            IF(X$57=0, 0, X$52*((((1+X$57)^X$56-1)/X$57)-X$56)),
         X68=Database!$B$609, 0,
         X68=Database!$B$610, 0,
         X68=Database!$B$611, 0
      ),
      0
   ),
   0
)</f>
        <v>0</v>
      </c>
      <c r="Y82" s="26" cm="1">
        <f t="array" ref="Y82">IFERROR(
   IF(Y$46=Database!$B$576,
      _xlfn.IFS(
         Y68=Database!$B$607,
            IF(Y$58=0, 0, Y$52*((((1+Y$58)^Y$56-1)/Y$58)-Y$56)),
         Y68=Database!$B$608,
            IF(Y$57=0, 0, Y$52*((((1+Y$57)^Y$56-1)/Y$57)-Y$56)),
         Y68=Database!$B$609, 0,
         Y68=Database!$B$610, 0,
         Y68=Database!$B$611, 0
      ),
      0
   ),
   0
)</f>
        <v>0</v>
      </c>
      <c r="Z82" s="26" cm="1">
        <f t="array" ref="Z82">IFERROR(
   IF(Z$46=Database!$B$576,
      _xlfn.IFS(
         Z68=Database!$B$607,
            IF(Z$58=0, 0, Z$52*((((1+Z$58)^Z$56-1)/Z$58)-Z$56)),
         Z68=Database!$B$608,
            IF(Z$57=0, 0, Z$52*((((1+Z$57)^Z$56-1)/Z$57)-Z$56)),
         Z68=Database!$B$609, 0,
         Z68=Database!$B$610, 0,
         Z68=Database!$B$611, 0
      ),
      0
   ),
   0
)</f>
        <v>0</v>
      </c>
      <c r="AA82" s="26" cm="1">
        <f t="array" ref="AA82">IFERROR(
   IF(AA$46=Database!$B$576,
      _xlfn.IFS(
         AA68=Database!$B$607,
            IF(AA$58=0, 0, AA$52*((((1+AA$58)^AA$56-1)/AA$58)-AA$56)),
         AA68=Database!$B$608,
            IF(AA$57=0, 0, AA$52*((((1+AA$57)^AA$56-1)/AA$57)-AA$56)),
         AA68=Database!$B$609, 0,
         AA68=Database!$B$610, 0,
         AA68=Database!$B$611, 0
      ),
      0
   ),
   0
)</f>
        <v>0</v>
      </c>
      <c r="AB82" s="26" cm="1">
        <f t="array" ref="AB82">IFERROR(
   IF(AB$46=Database!$B$576,
      _xlfn.IFS(
         AB68=Database!$B$607,
            IF(AB$58=0, 0, AB$52*((((1+AB$58)^AB$56-1)/AB$58)-AB$56)),
         AB68=Database!$B$608,
            IF(AB$57=0, 0, AB$52*((((1+AB$57)^AB$56-1)/AB$57)-AB$56)),
         AB68=Database!$B$609, 0,
         AB68=Database!$B$610, 0,
         AB68=Database!$B$611, 0
      ),
      0
   ),
   0
)</f>
        <v>0</v>
      </c>
      <c r="AC82" s="26" cm="1">
        <f t="array" ref="AC82">IFERROR(
   IF(AC$46=Database!$B$576,
      _xlfn.IFS(
         AC68=Database!$B$607,
            IF(AC$58=0, 0, AC$52*((((1+AC$58)^AC$56-1)/AC$58)-AC$56)),
         AC68=Database!$B$608,
            IF(AC$57=0, 0, AC$52*((((1+AC$57)^AC$56-1)/AC$57)-AC$56)),
         AC68=Database!$B$609, 0,
         AC68=Database!$B$610, 0,
         AC68=Database!$B$611, 0
      ),
      0
   ),
   0
)</f>
        <v>0</v>
      </c>
      <c r="AD82" s="26" cm="1">
        <f t="array" ref="AD82">IFERROR(
   IF(AD$46=Database!$B$576,
      _xlfn.IFS(
         AD68=Database!$B$607,
            IF(AD$58=0, 0, AD$52*((((1+AD$58)^AD$56-1)/AD$58)-AD$56)),
         AD68=Database!$B$608,
            IF(AD$57=0, 0, AD$52*((((1+AD$57)^AD$56-1)/AD$57)-AD$56)),
         AD68=Database!$B$609, 0,
         AD68=Database!$B$610, 0,
         AD68=Database!$B$611, 0
      ),
      0
   ),
   0
)</f>
        <v>0</v>
      </c>
      <c r="AE82" s="26" cm="1">
        <f t="array" ref="AE82">IFERROR(
   IF(AE$46=Database!$B$576,
      _xlfn.IFS(
         AE68=Database!$B$607,
            IF(AE$58=0, 0, AE$52*((((1+AE$58)^AE$56-1)/AE$58)-AE$56)),
         AE68=Database!$B$608,
            IF(AE$57=0, 0, AE$52*((((1+AE$57)^AE$56-1)/AE$57)-AE$56)),
         AE68=Database!$B$609, 0,
         AE68=Database!$B$610, 0,
         AE68=Database!$B$611, 0
      ),
      0
   ),
   0
)</f>
        <v>0</v>
      </c>
      <c r="AF82" s="26" cm="1">
        <f t="array" ref="AF82">IFERROR(
   IF(AF$46=Database!$B$576,
      _xlfn.IFS(
         AF68=Database!$B$607,
            IF(AF$58=0, 0, AF$52*((((1+AF$58)^AF$56-1)/AF$58)-AF$56)),
         AF68=Database!$B$608,
            IF(AF$57=0, 0, AF$52*((((1+AF$57)^AF$56-1)/AF$57)-AF$56)),
         AF68=Database!$B$609, 0,
         AF68=Database!$B$610, 0,
         AF68=Database!$B$611, 0
      ),
      0
   ),
   0
)</f>
        <v>0</v>
      </c>
      <c r="AG82" s="26" cm="1">
        <f t="array" ref="AG82">IFERROR(
   IF(AG$46=Database!$B$576,
      _xlfn.IFS(
         AG68=Database!$B$607,
            IF(AG$58=0, 0, AG$52*((((1+AG$58)^AG$56-1)/AG$58)-AG$56)),
         AG68=Database!$B$608,
            IF(AG$57=0, 0, AG$52*((((1+AG$57)^AG$56-1)/AG$57)-AG$56)),
         AG68=Database!$B$609, 0,
         AG68=Database!$B$610, 0,
         AG68=Database!$B$611, 0
      ),
      0
   ),
   0
)</f>
        <v>0</v>
      </c>
      <c r="AH82" s="26" cm="1">
        <f t="array" ref="AH82">IFERROR(
   IF(AH$46=Database!$B$576,
      _xlfn.IFS(
         AH68=Database!$B$607,
            IF(AH$58=0, 0, AH$52*((((1+AH$58)^AH$56-1)/AH$58)-AH$56)),
         AH68=Database!$B$608,
            IF(AH$57=0, 0, AH$52*((((1+AH$57)^AH$56-1)/AH$57)-AH$56)),
         AH68=Database!$B$609, 0,
         AH68=Database!$B$610, 0,
         AH68=Database!$B$611, 0
      ),
      0
   ),
   0
)</f>
        <v>0</v>
      </c>
      <c r="AI82" s="26" cm="1">
        <f t="array" ref="AI82">IFERROR(
   IF(AI$46=Database!$B$576,
      _xlfn.IFS(
         AI68=Database!$B$607,
            IF(AI$58=0, 0, AI$52*((((1+AI$58)^AI$56-1)/AI$58)-AI$56)),
         AI68=Database!$B$608,
            IF(AI$57=0, 0, AI$52*((((1+AI$57)^AI$56-1)/AI$57)-AI$56)),
         AI68=Database!$B$609, 0,
         AI68=Database!$B$610, 0,
         AI68=Database!$B$611, 0
      ),
      0
   ),
   0
)</f>
        <v>0</v>
      </c>
      <c r="AJ82" s="26" cm="1">
        <f t="array" ref="AJ82">IFERROR(
   IF(AJ$46=Database!$B$576,
      _xlfn.IFS(
         AJ68=Database!$B$607,
            IF(AJ$58=0, 0, AJ$52*((((1+AJ$58)^AJ$56-1)/AJ$58)-AJ$56)),
         AJ68=Database!$B$608,
            IF(AJ$57=0, 0, AJ$52*((((1+AJ$57)^AJ$56-1)/AJ$57)-AJ$56)),
         AJ68=Database!$B$609, 0,
         AJ68=Database!$B$610, 0,
         AJ68=Database!$B$611, 0
      ),
      0
   ),
   0
)</f>
        <v>0</v>
      </c>
      <c r="AK82" s="26" cm="1">
        <f t="array" ref="AK82">IFERROR(
   IF(AK$46=Database!$B$576,
      _xlfn.IFS(
         AK68=Database!$B$607,
            IF(AK$58=0, 0, AK$52*((((1+AK$58)^AK$56-1)/AK$58)-AK$56)),
         AK68=Database!$B$608,
            IF(AK$57=0, 0, AK$52*((((1+AK$57)^AK$56-1)/AK$57)-AK$56)),
         AK68=Database!$B$609, 0,
         AK68=Database!$B$610, 0,
         AK68=Database!$B$611, 0
      ),
      0
   ),
   0
)</f>
        <v>0</v>
      </c>
      <c r="AL82" s="26" cm="1">
        <f t="array" ref="AL82">IFERROR(
   IF(AL$46=Database!$B$576,
      _xlfn.IFS(
         AL68=Database!$B$607,
            IF(AL$58=0, 0, AL$52*((((1+AL$58)^AL$56-1)/AL$58)-AL$56)),
         AL68=Database!$B$608,
            IF(AL$57=0, 0, AL$52*((((1+AL$57)^AL$56-1)/AL$57)-AL$56)),
         AL68=Database!$B$609, 0,
         AL68=Database!$B$610, 0,
         AL68=Database!$B$611, 0
      ),
      0
   ),
   0
)</f>
        <v>0</v>
      </c>
      <c r="AM82" s="26" cm="1">
        <f t="array" ref="AM82">IFERROR(
   IF(AM$46=Database!$B$576,
      _xlfn.IFS(
         AM68=Database!$B$607,
            IF(AM$58=0, 0, AM$52*((((1+AM$58)^AM$56-1)/AM$58)-AM$56)),
         AM68=Database!$B$608,
            IF(AM$57=0, 0, AM$52*((((1+AM$57)^AM$56-1)/AM$57)-AM$56)),
         AM68=Database!$B$609, 0,
         AM68=Database!$B$610, 0,
         AM68=Database!$B$611, 0
      ),
      0
   ),
   0
)</f>
        <v>0</v>
      </c>
      <c r="AN82" s="26" cm="1">
        <f t="array" ref="AN82">IFERROR(
   IF(AN$46=Database!$B$576,
      _xlfn.IFS(
         AN68=Database!$B$607,
            IF(AN$58=0, 0, AN$52*((((1+AN$58)^AN$56-1)/AN$58)-AN$56)),
         AN68=Database!$B$608,
            IF(AN$57=0, 0, AN$52*((((1+AN$57)^AN$56-1)/AN$57)-AN$56)),
         AN68=Database!$B$609, 0,
         AN68=Database!$B$610, 0,
         AN68=Database!$B$611, 0
      ),
      0
   ),
   0
)</f>
        <v>0</v>
      </c>
      <c r="AO82" s="26" cm="1">
        <f t="array" ref="AO82">IFERROR(
   IF(AO$46=Database!$B$576,
      _xlfn.IFS(
         AO68=Database!$B$607,
            IF(AO$58=0, 0, AO$52*((((1+AO$58)^AO$56-1)/AO$58)-AO$56)),
         AO68=Database!$B$608,
            IF(AO$57=0, 0, AO$52*((((1+AO$57)^AO$56-1)/AO$57)-AO$56)),
         AO68=Database!$B$609, 0,
         AO68=Database!$B$610, 0,
         AO68=Database!$B$611, 0
      ),
      0
   ),
   0
)</f>
        <v>0</v>
      </c>
      <c r="AP82" s="26" cm="1">
        <f t="array" ref="AP82">IFERROR(
   IF(AP$46=Database!$B$576,
      _xlfn.IFS(
         AP68=Database!$B$607,
            IF(AP$58=0, 0, AP$52*((((1+AP$58)^AP$56-1)/AP$58)-AP$56)),
         AP68=Database!$B$608,
            IF(AP$57=0, 0, AP$52*((((1+AP$57)^AP$56-1)/AP$57)-AP$56)),
         AP68=Database!$B$609, 0,
         AP68=Database!$B$610, 0,
         AP68=Database!$B$611, 0
      ),
      0
   ),
   0
)</f>
        <v>0</v>
      </c>
      <c r="AQ82" s="26" cm="1">
        <f t="array" ref="AQ82">IFERROR(
   IF(AQ$46=Database!$B$576,
      _xlfn.IFS(
         AQ68=Database!$B$607,
            IF(AQ$58=0, 0, AQ$52*((((1+AQ$58)^AQ$56-1)/AQ$58)-AQ$56)),
         AQ68=Database!$B$608,
            IF(AQ$57=0, 0, AQ$52*((((1+AQ$57)^AQ$56-1)/AQ$57)-AQ$56)),
         AQ68=Database!$B$609, 0,
         AQ68=Database!$B$610, 0,
         AQ68=Database!$B$611, 0
      ),
      0
   ),
   0
)</f>
        <v>0</v>
      </c>
      <c r="AR82" s="26" cm="1">
        <f t="array" ref="AR82">IFERROR(
   IF(AR$46=Database!$B$576,
      _xlfn.IFS(
         AR68=Database!$B$607,
            IF(AR$58=0, 0, AR$52*((((1+AR$58)^AR$56-1)/AR$58)-AR$56)),
         AR68=Database!$B$608,
            IF(AR$57=0, 0, AR$52*((((1+AR$57)^AR$56-1)/AR$57)-AR$56)),
         AR68=Database!$B$609, 0,
         AR68=Database!$B$610, 0,
         AR68=Database!$B$611, 0
      ),
      0
   ),
   0
)</f>
        <v>0</v>
      </c>
      <c r="AS82" s="26" cm="1">
        <f t="array" ref="AS82">IFERROR(
   IF(AS$46=Database!$B$576,
      _xlfn.IFS(
         AS68=Database!$B$607,
            IF(AS$58=0, 0, AS$52*((((1+AS$58)^AS$56-1)/AS$58)-AS$56)),
         AS68=Database!$B$608,
            IF(AS$57=0, 0, AS$52*((((1+AS$57)^AS$56-1)/AS$57)-AS$56)),
         AS68=Database!$B$609, 0,
         AS68=Database!$B$610, 0,
         AS68=Database!$B$611, 0
      ),
      0
   ),
   0
)</f>
        <v>0</v>
      </c>
      <c r="AT82" s="26" cm="1">
        <f t="array" ref="AT82">IFERROR(
   IF(AT$46=Database!$B$576,
      _xlfn.IFS(
         AT68=Database!$B$607,
            IF(AT$58=0, 0, AT$52*((((1+AT$58)^AT$56-1)/AT$58)-AT$56)),
         AT68=Database!$B$608,
            IF(AT$57=0, 0, AT$52*((((1+AT$57)^AT$56-1)/AT$57)-AT$56)),
         AT68=Database!$B$609, 0,
         AT68=Database!$B$610, 0,
         AT68=Database!$B$611, 0
      ),
      0
   ),
   0
)</f>
        <v>0</v>
      </c>
      <c r="AU82" s="186" cm="1">
        <f t="array" ref="AU82">IFERROR(
   IF(AU$46=Database!$B$576,
      _xlfn.IFS(
         AU68=Database!$B$607,
            IF(AU$58=0, 0, AU$52*((((1+AU$58)^AU$56-1)/AU$58)-AU$56)),
         AU68=Database!$B$608,
            IF(AU$57=0, 0, AU$52*((((1+AU$57)^AU$56-1)/AU$57)-AU$56)),
         AU68=Database!$B$609, 0,
         AU68=Database!$B$610, 0,
         AU68=Database!$B$611, 0
      ),
      0
   ),
   0
)</f>
        <v>0</v>
      </c>
    </row>
    <row r="83" spans="2:47" ht="29.25" customHeight="1" outlineLevel="2" thickBot="1" x14ac:dyDescent="0.3">
      <c r="B83" s="10"/>
      <c r="C83" s="43" t="s">
        <v>37</v>
      </c>
      <c r="D83" s="43" t="s">
        <v>88</v>
      </c>
      <c r="E83" s="44">
        <f t="shared" ref="E83:M83" si="12">SUM(E78:E82)</f>
        <v>0</v>
      </c>
      <c r="F83" s="49">
        <f t="shared" si="12"/>
        <v>0</v>
      </c>
      <c r="G83" s="49">
        <f t="shared" si="12"/>
        <v>0</v>
      </c>
      <c r="H83" s="49">
        <f t="shared" si="12"/>
        <v>0</v>
      </c>
      <c r="I83" s="49">
        <f t="shared" si="12"/>
        <v>0</v>
      </c>
      <c r="J83" s="49">
        <f t="shared" si="12"/>
        <v>0</v>
      </c>
      <c r="K83" s="49">
        <f t="shared" si="12"/>
        <v>0</v>
      </c>
      <c r="L83" s="49">
        <f t="shared" si="12"/>
        <v>0</v>
      </c>
      <c r="M83" s="49">
        <f t="shared" si="12"/>
        <v>0</v>
      </c>
      <c r="N83" s="49">
        <f t="shared" ref="N83:P83" si="13">SUM(N78:N82)</f>
        <v>0</v>
      </c>
      <c r="O83" s="49">
        <f t="shared" si="13"/>
        <v>0</v>
      </c>
      <c r="P83" s="49">
        <f t="shared" si="13"/>
        <v>0</v>
      </c>
      <c r="Q83" s="49">
        <f t="shared" ref="Q83:AR83" si="14">SUM(Q78:Q82)</f>
        <v>0</v>
      </c>
      <c r="R83" s="49">
        <f t="shared" si="14"/>
        <v>0</v>
      </c>
      <c r="S83" s="49">
        <f t="shared" si="14"/>
        <v>0</v>
      </c>
      <c r="T83" s="49">
        <f t="shared" si="14"/>
        <v>0</v>
      </c>
      <c r="U83" s="49">
        <f t="shared" si="14"/>
        <v>0</v>
      </c>
      <c r="V83" s="49">
        <f t="shared" si="14"/>
        <v>0</v>
      </c>
      <c r="W83" s="49">
        <f t="shared" si="14"/>
        <v>0</v>
      </c>
      <c r="X83" s="49">
        <f t="shared" si="14"/>
        <v>0</v>
      </c>
      <c r="Y83" s="49">
        <f t="shared" si="14"/>
        <v>0</v>
      </c>
      <c r="Z83" s="49">
        <f t="shared" si="14"/>
        <v>0</v>
      </c>
      <c r="AA83" s="49">
        <f t="shared" si="14"/>
        <v>0</v>
      </c>
      <c r="AB83" s="49">
        <f t="shared" si="14"/>
        <v>0</v>
      </c>
      <c r="AC83" s="49">
        <f t="shared" si="14"/>
        <v>0</v>
      </c>
      <c r="AD83" s="49">
        <f t="shared" si="14"/>
        <v>0</v>
      </c>
      <c r="AE83" s="49">
        <f t="shared" si="14"/>
        <v>0</v>
      </c>
      <c r="AF83" s="49">
        <f t="shared" si="14"/>
        <v>0</v>
      </c>
      <c r="AG83" s="49">
        <f t="shared" si="14"/>
        <v>0</v>
      </c>
      <c r="AH83" s="49">
        <f t="shared" si="14"/>
        <v>0</v>
      </c>
      <c r="AI83" s="49">
        <f t="shared" si="14"/>
        <v>0</v>
      </c>
      <c r="AJ83" s="49">
        <f t="shared" si="14"/>
        <v>0</v>
      </c>
      <c r="AK83" s="49">
        <f t="shared" si="14"/>
        <v>0</v>
      </c>
      <c r="AL83" s="49">
        <f t="shared" si="14"/>
        <v>0</v>
      </c>
      <c r="AM83" s="49">
        <f t="shared" si="14"/>
        <v>0</v>
      </c>
      <c r="AN83" s="49">
        <f t="shared" si="14"/>
        <v>0</v>
      </c>
      <c r="AO83" s="49">
        <f t="shared" si="14"/>
        <v>0</v>
      </c>
      <c r="AP83" s="49">
        <f t="shared" si="14"/>
        <v>0</v>
      </c>
      <c r="AQ83" s="49">
        <f t="shared" si="14"/>
        <v>0</v>
      </c>
      <c r="AR83" s="49">
        <f t="shared" si="14"/>
        <v>0</v>
      </c>
      <c r="AS83" s="49">
        <f t="shared" ref="AS83:AU83" si="15">SUM(AS78:AS82)</f>
        <v>0</v>
      </c>
      <c r="AT83" s="49">
        <f t="shared" si="15"/>
        <v>0</v>
      </c>
      <c r="AU83" s="187">
        <f t="shared" si="15"/>
        <v>0</v>
      </c>
    </row>
    <row r="84" spans="2:47" outlineLevel="1" x14ac:dyDescent="0.25">
      <c r="B84" s="140"/>
      <c r="C84" s="141"/>
      <c r="D84" s="141"/>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row>
    <row r="85" spans="2:47" ht="15.75" outlineLevel="2" thickBot="1" x14ac:dyDescent="0.3">
      <c r="B85" s="146" t="s">
        <v>400</v>
      </c>
      <c r="C85" s="145"/>
      <c r="D85" s="145"/>
      <c r="E85" s="147" t="s">
        <v>400</v>
      </c>
      <c r="F85" s="147" t="s">
        <v>400</v>
      </c>
      <c r="G85" s="147" t="s">
        <v>400</v>
      </c>
      <c r="H85" s="147" t="s">
        <v>400</v>
      </c>
      <c r="I85" s="147" t="s">
        <v>400</v>
      </c>
      <c r="J85" s="147" t="s">
        <v>400</v>
      </c>
      <c r="K85" s="147" t="s">
        <v>400</v>
      </c>
      <c r="L85" s="147" t="s">
        <v>400</v>
      </c>
      <c r="M85" s="147" t="s">
        <v>400</v>
      </c>
      <c r="N85" s="147" t="s">
        <v>400</v>
      </c>
      <c r="O85" s="147" t="s">
        <v>400</v>
      </c>
      <c r="P85" s="147" t="s">
        <v>400</v>
      </c>
      <c r="Q85" s="147" t="s">
        <v>400</v>
      </c>
      <c r="R85" s="147" t="s">
        <v>400</v>
      </c>
      <c r="S85" s="147" t="s">
        <v>400</v>
      </c>
      <c r="T85" s="147" t="s">
        <v>400</v>
      </c>
      <c r="U85" s="147" t="s">
        <v>400</v>
      </c>
      <c r="V85" s="147" t="s">
        <v>400</v>
      </c>
      <c r="W85" s="147" t="s">
        <v>400</v>
      </c>
      <c r="X85" s="147" t="s">
        <v>400</v>
      </c>
      <c r="Y85" s="147" t="s">
        <v>400</v>
      </c>
      <c r="Z85" s="147" t="s">
        <v>400</v>
      </c>
      <c r="AA85" s="147" t="s">
        <v>400</v>
      </c>
      <c r="AB85" s="147" t="s">
        <v>400</v>
      </c>
      <c r="AC85" s="147" t="s">
        <v>400</v>
      </c>
      <c r="AD85" s="147" t="s">
        <v>400</v>
      </c>
      <c r="AE85" s="147" t="s">
        <v>400</v>
      </c>
      <c r="AF85" s="147" t="s">
        <v>400</v>
      </c>
      <c r="AG85" s="147" t="s">
        <v>400</v>
      </c>
      <c r="AH85" s="147" t="s">
        <v>400</v>
      </c>
      <c r="AI85" s="147" t="s">
        <v>400</v>
      </c>
      <c r="AJ85" s="147" t="s">
        <v>400</v>
      </c>
      <c r="AK85" s="147" t="s">
        <v>400</v>
      </c>
      <c r="AL85" s="147" t="s">
        <v>400</v>
      </c>
      <c r="AM85" s="147" t="s">
        <v>400</v>
      </c>
      <c r="AN85" s="147" t="s">
        <v>400</v>
      </c>
      <c r="AO85" s="147" t="s">
        <v>400</v>
      </c>
      <c r="AP85" s="147" t="s">
        <v>400</v>
      </c>
      <c r="AQ85" s="147" t="s">
        <v>400</v>
      </c>
      <c r="AR85" s="147" t="s">
        <v>400</v>
      </c>
      <c r="AS85" s="147" t="s">
        <v>400</v>
      </c>
      <c r="AT85" s="147" t="s">
        <v>400</v>
      </c>
      <c r="AU85" s="147" t="s">
        <v>400</v>
      </c>
    </row>
    <row r="86" spans="2:47" ht="26.25" outlineLevel="2" thickBot="1" x14ac:dyDescent="0.3">
      <c r="B86" s="3" t="s">
        <v>32</v>
      </c>
      <c r="C86" s="65" t="s">
        <v>33</v>
      </c>
      <c r="D86" s="4" t="s">
        <v>84</v>
      </c>
      <c r="E86" s="121" cm="1">
        <f t="array" ref="E86">IFERROR(
   _xlfn.IFS(
      E61=Database!$B$607,
         IF(E$58=0, 0, E$37*(E$58*E$56/(1-(1+E$58)^-E$56)-1)),
      E61=Database!$B$608,
         IF(E$57=0, 0, E$37*(E$57*E$56/(1-(1+E$57)^-E$56)-1)),
      E61=Database!$B$609, 0,
      E61=Database!$B$610, 0,
      E61=Database!$B$611, 0
   ),
   0
)</f>
        <v>0</v>
      </c>
      <c r="F86" s="33" cm="1">
        <f t="array" ref="F86">IFERROR(
   _xlfn.IFS(
      F61=Database!$B$607,
         IF(F$58=0, 0, F$37*(F$58*F$56/(1-(1+F$58)^-F$56)-1)),
      F61=Database!$B$608,
         IF(F$57=0, 0, F$37*(F$57*F$56/(1-(1+F$57)^-F$56)-1)),
      F61=Database!$B$609, 0,
      F61=Database!$B$610, 0,
      F61=Database!$B$611, 0
   ),
   0
)</f>
        <v>0</v>
      </c>
      <c r="G86" s="33" cm="1">
        <f t="array" ref="G86">IFERROR(
   _xlfn.IFS(
      G61=Database!$B$607,
         IF(G$58=0, 0, G$37*(G$58*G$56/(1-(1+G$58)^-G$56)-1)),
      G61=Database!$B$608,
         IF(G$57=0, 0, G$37*(G$57*G$56/(1-(1+G$57)^-G$56)-1)),
      G61=Database!$B$609, 0,
      G61=Database!$B$610, 0,
      G61=Database!$B$611, 0
   ),
   0
)</f>
        <v>0</v>
      </c>
      <c r="H86" s="33" cm="1">
        <f t="array" ref="H86">IFERROR(
   _xlfn.IFS(
      H61=Database!$B$607,
         IF(H$58=0, 0, H$37*(H$58*H$56/(1-(1+H$58)^-H$56)-1)),
      H61=Database!$B$608,
         IF(H$57=0, 0, H$37*(H$57*H$56/(1-(1+H$57)^-H$56)-1)),
      H61=Database!$B$609, 0,
      H61=Database!$B$610, 0,
      H61=Database!$B$611, 0
   ),
   0
)</f>
        <v>0</v>
      </c>
      <c r="I86" s="33" cm="1">
        <f t="array" ref="I86">IFERROR(
   _xlfn.IFS(
      I61=Database!$B$607,
         IF(I$58=0, 0, I$37*(I$58*I$56/(1-(1+I$58)^-I$56)-1)),
      I61=Database!$B$608,
         IF(I$57=0, 0, I$37*(I$57*I$56/(1-(1+I$57)^-I$56)-1)),
      I61=Database!$B$609, 0,
      I61=Database!$B$610, 0,
      I61=Database!$B$611, 0
   ),
   0
)</f>
        <v>0</v>
      </c>
      <c r="J86" s="33" cm="1">
        <f t="array" ref="J86">IFERROR(
   _xlfn.IFS(
      J61=Database!$B$607,
         IF(J$58=0, 0, J$37*(J$58*J$56/(1-(1+J$58)^-J$56)-1)),
      J61=Database!$B$608,
         IF(J$57=0, 0, J$37*(J$57*J$56/(1-(1+J$57)^-J$56)-1)),
      J61=Database!$B$609, 0,
      J61=Database!$B$610, 0,
      J61=Database!$B$611, 0
   ),
   0
)</f>
        <v>0</v>
      </c>
      <c r="K86" s="33" cm="1">
        <f t="array" ref="K86">IFERROR(
   _xlfn.IFS(
      K61=Database!$B$607,
         IF(K$58=0, 0, K$37*(K$58*K$56/(1-(1+K$58)^-K$56)-1)),
      K61=Database!$B$608,
         IF(K$57=0, 0, K$37*(K$57*K$56/(1-(1+K$57)^-K$56)-1)),
      K61=Database!$B$609, 0,
      K61=Database!$B$610, 0,
      K61=Database!$B$611, 0
   ),
   0
)</f>
        <v>0</v>
      </c>
      <c r="L86" s="33" cm="1">
        <f t="array" ref="L86">IFERROR(
   _xlfn.IFS(
      L61=Database!$B$607,
         IF(L$58=0, 0, L$37*(L$58*L$56/(1-(1+L$58)^-L$56)-1)),
      L61=Database!$B$608,
         IF(L$57=0, 0, L$37*(L$57*L$56/(1-(1+L$57)^-L$56)-1)),
      L61=Database!$B$609, 0,
      L61=Database!$B$610, 0,
      L61=Database!$B$611, 0
   ),
   0
)</f>
        <v>0</v>
      </c>
      <c r="M86" s="33" cm="1">
        <f t="array" ref="M86">IFERROR(
   _xlfn.IFS(
      M61=Database!$B$607,
         IF(M$58=0, 0, M$37*(M$58*M$56/(1-(1+M$58)^-M$56)-1)),
      M61=Database!$B$608,
         IF(M$57=0, 0, M$37*(M$57*M$56/(1-(1+M$57)^-M$56)-1)),
      M61=Database!$B$609, 0,
      M61=Database!$B$610, 0,
      M61=Database!$B$611, 0
   ),
   0
)</f>
        <v>0</v>
      </c>
      <c r="N86" s="33" cm="1">
        <f t="array" ref="N86">IFERROR(
   _xlfn.IFS(
      N61=Database!$B$607,
         IF(N$58=0, 0, N$37*(N$58*N$56/(1-(1+N$58)^-N$56)-1)),
      N61=Database!$B$608,
         IF(N$57=0, 0, N$37*(N$57*N$56/(1-(1+N$57)^-N$56)-1)),
      N61=Database!$B$609, 0,
      N61=Database!$B$610, 0,
      N61=Database!$B$611, 0
   ),
   0
)</f>
        <v>0</v>
      </c>
      <c r="O86" s="33" cm="1">
        <f t="array" ref="O86">IFERROR(
   _xlfn.IFS(
      O61=Database!$B$607,
         IF(O$58=0, 0, O$37*(O$58*O$56/(1-(1+O$58)^-O$56)-1)),
      O61=Database!$B$608,
         IF(O$57=0, 0, O$37*(O$57*O$56/(1-(1+O$57)^-O$56)-1)),
      O61=Database!$B$609, 0,
      O61=Database!$B$610, 0,
      O61=Database!$B$611, 0
   ),
   0
)</f>
        <v>0</v>
      </c>
      <c r="P86" s="33" cm="1">
        <f t="array" ref="P86">IFERROR(
   _xlfn.IFS(
      P61=Database!$B$607,
         IF(P$58=0, 0, P$37*(P$58*P$56/(1-(1+P$58)^-P$56)-1)),
      P61=Database!$B$608,
         IF(P$57=0, 0, P$37*(P$57*P$56/(1-(1+P$57)^-P$56)-1)),
      P61=Database!$B$609, 0,
      P61=Database!$B$610, 0,
      P61=Database!$B$611, 0
   ),
   0
)</f>
        <v>0</v>
      </c>
      <c r="Q86" s="33" cm="1">
        <f t="array" ref="Q86">IFERROR(
   _xlfn.IFS(
      Q61=Database!$B$607,
         IF(Q$58=0, 0, Q$37*(Q$58*Q$56/(1-(1+Q$58)^-Q$56)-1)),
      Q61=Database!$B$608,
         IF(Q$57=0, 0, Q$37*(Q$57*Q$56/(1-(1+Q$57)^-Q$56)-1)),
      Q61=Database!$B$609, 0,
      Q61=Database!$B$610, 0,
      Q61=Database!$B$611, 0
   ),
   0
)</f>
        <v>0</v>
      </c>
      <c r="R86" s="33" cm="1">
        <f t="array" ref="R86">IFERROR(
   _xlfn.IFS(
      R61=Database!$B$607,
         IF(R$58=0, 0, R$37*(R$58*R$56/(1-(1+R$58)^-R$56)-1)),
      R61=Database!$B$608,
         IF(R$57=0, 0, R$37*(R$57*R$56/(1-(1+R$57)^-R$56)-1)),
      R61=Database!$B$609, 0,
      R61=Database!$B$610, 0,
      R61=Database!$B$611, 0
   ),
   0
)</f>
        <v>0</v>
      </c>
      <c r="S86" s="33" cm="1">
        <f t="array" ref="S86">IFERROR(
   _xlfn.IFS(
      S61=Database!$B$607,
         IF(S$58=0, 0, S$37*(S$58*S$56/(1-(1+S$58)^-S$56)-1)),
      S61=Database!$B$608,
         IF(S$57=0, 0, S$37*(S$57*S$56/(1-(1+S$57)^-S$56)-1)),
      S61=Database!$B$609, 0,
      S61=Database!$B$610, 0,
      S61=Database!$B$611, 0
   ),
   0
)</f>
        <v>0</v>
      </c>
      <c r="T86" s="33" cm="1">
        <f t="array" ref="T86">IFERROR(
   _xlfn.IFS(
      T61=Database!$B$607,
         IF(T$58=0, 0, T$37*(T$58*T$56/(1-(1+T$58)^-T$56)-1)),
      T61=Database!$B$608,
         IF(T$57=0, 0, T$37*(T$57*T$56/(1-(1+T$57)^-T$56)-1)),
      T61=Database!$B$609, 0,
      T61=Database!$B$610, 0,
      T61=Database!$B$611, 0
   ),
   0
)</f>
        <v>0</v>
      </c>
      <c r="U86" s="33" cm="1">
        <f t="array" ref="U86">IFERROR(
   _xlfn.IFS(
      U61=Database!$B$607,
         IF(U$58=0, 0, U$37*(U$58*U$56/(1-(1+U$58)^-U$56)-1)),
      U61=Database!$B$608,
         IF(U$57=0, 0, U$37*(U$57*U$56/(1-(1+U$57)^-U$56)-1)),
      U61=Database!$B$609, 0,
      U61=Database!$B$610, 0,
      U61=Database!$B$611, 0
   ),
   0
)</f>
        <v>0</v>
      </c>
      <c r="V86" s="33" cm="1">
        <f t="array" ref="V86">IFERROR(
   _xlfn.IFS(
      V61=Database!$B$607,
         IF(V$58=0, 0, V$37*(V$58*V$56/(1-(1+V$58)^-V$56)-1)),
      V61=Database!$B$608,
         IF(V$57=0, 0, V$37*(V$57*V$56/(1-(1+V$57)^-V$56)-1)),
      V61=Database!$B$609, 0,
      V61=Database!$B$610, 0,
      V61=Database!$B$611, 0
   ),
   0
)</f>
        <v>0</v>
      </c>
      <c r="W86" s="33" cm="1">
        <f t="array" ref="W86">IFERROR(
   _xlfn.IFS(
      W61=Database!$B$607,
         IF(W$58=0, 0, W$37*(W$58*W$56/(1-(1+W$58)^-W$56)-1)),
      W61=Database!$B$608,
         IF(W$57=0, 0, W$37*(W$57*W$56/(1-(1+W$57)^-W$56)-1)),
      W61=Database!$B$609, 0,
      W61=Database!$B$610, 0,
      W61=Database!$B$611, 0
   ),
   0
)</f>
        <v>0</v>
      </c>
      <c r="X86" s="33" cm="1">
        <f t="array" ref="X86">IFERROR(
   _xlfn.IFS(
      X61=Database!$B$607,
         IF(X$58=0, 0, X$37*(X$58*X$56/(1-(1+X$58)^-X$56)-1)),
      X61=Database!$B$608,
         IF(X$57=0, 0, X$37*(X$57*X$56/(1-(1+X$57)^-X$56)-1)),
      X61=Database!$B$609, 0,
      X61=Database!$B$610, 0,
      X61=Database!$B$611, 0
   ),
   0
)</f>
        <v>0</v>
      </c>
      <c r="Y86" s="33" cm="1">
        <f t="array" ref="Y86">IFERROR(
   _xlfn.IFS(
      Y61=Database!$B$607,
         IF(Y$58=0, 0, Y$37*(Y$58*Y$56/(1-(1+Y$58)^-Y$56)-1)),
      Y61=Database!$B$608,
         IF(Y$57=0, 0, Y$37*(Y$57*Y$56/(1-(1+Y$57)^-Y$56)-1)),
      Y61=Database!$B$609, 0,
      Y61=Database!$B$610, 0,
      Y61=Database!$B$611, 0
   ),
   0
)</f>
        <v>0</v>
      </c>
      <c r="Z86" s="33" cm="1">
        <f t="array" ref="Z86">IFERROR(
   _xlfn.IFS(
      Z61=Database!$B$607,
         IF(Z$58=0, 0, Z$37*(Z$58*Z$56/(1-(1+Z$58)^-Z$56)-1)),
      Z61=Database!$B$608,
         IF(Z$57=0, 0, Z$37*(Z$57*Z$56/(1-(1+Z$57)^-Z$56)-1)),
      Z61=Database!$B$609, 0,
      Z61=Database!$B$610, 0,
      Z61=Database!$B$611, 0
   ),
   0
)</f>
        <v>0</v>
      </c>
      <c r="AA86" s="33" cm="1">
        <f t="array" ref="AA86">IFERROR(
   _xlfn.IFS(
      AA61=Database!$B$607,
         IF(AA$58=0, 0, AA$37*(AA$58*AA$56/(1-(1+AA$58)^-AA$56)-1)),
      AA61=Database!$B$608,
         IF(AA$57=0, 0, AA$37*(AA$57*AA$56/(1-(1+AA$57)^-AA$56)-1)),
      AA61=Database!$B$609, 0,
      AA61=Database!$B$610, 0,
      AA61=Database!$B$611, 0
   ),
   0
)</f>
        <v>0</v>
      </c>
      <c r="AB86" s="33" cm="1">
        <f t="array" ref="AB86">IFERROR(
   _xlfn.IFS(
      AB61=Database!$B$607,
         IF(AB$58=0, 0, AB$37*(AB$58*AB$56/(1-(1+AB$58)^-AB$56)-1)),
      AB61=Database!$B$608,
         IF(AB$57=0, 0, AB$37*(AB$57*AB$56/(1-(1+AB$57)^-AB$56)-1)),
      AB61=Database!$B$609, 0,
      AB61=Database!$B$610, 0,
      AB61=Database!$B$611, 0
   ),
   0
)</f>
        <v>0</v>
      </c>
      <c r="AC86" s="33" cm="1">
        <f t="array" ref="AC86">IFERROR(
   _xlfn.IFS(
      AC61=Database!$B$607,
         IF(AC$58=0, 0, AC$37*(AC$58*AC$56/(1-(1+AC$58)^-AC$56)-1)),
      AC61=Database!$B$608,
         IF(AC$57=0, 0, AC$37*(AC$57*AC$56/(1-(1+AC$57)^-AC$56)-1)),
      AC61=Database!$B$609, 0,
      AC61=Database!$B$610, 0,
      AC61=Database!$B$611, 0
   ),
   0
)</f>
        <v>0</v>
      </c>
      <c r="AD86" s="33" cm="1">
        <f t="array" ref="AD86">IFERROR(
   _xlfn.IFS(
      AD61=Database!$B$607,
         IF(AD$58=0, 0, AD$37*(AD$58*AD$56/(1-(1+AD$58)^-AD$56)-1)),
      AD61=Database!$B$608,
         IF(AD$57=0, 0, AD$37*(AD$57*AD$56/(1-(1+AD$57)^-AD$56)-1)),
      AD61=Database!$B$609, 0,
      AD61=Database!$B$610, 0,
      AD61=Database!$B$611, 0
   ),
   0
)</f>
        <v>0</v>
      </c>
      <c r="AE86" s="33" cm="1">
        <f t="array" ref="AE86">IFERROR(
   _xlfn.IFS(
      AE61=Database!$B$607,
         IF(AE$58=0, 0, AE$37*(AE$58*AE$56/(1-(1+AE$58)^-AE$56)-1)),
      AE61=Database!$B$608,
         IF(AE$57=0, 0, AE$37*(AE$57*AE$56/(1-(1+AE$57)^-AE$56)-1)),
      AE61=Database!$B$609, 0,
      AE61=Database!$B$610, 0,
      AE61=Database!$B$611, 0
   ),
   0
)</f>
        <v>0</v>
      </c>
      <c r="AF86" s="33" cm="1">
        <f t="array" ref="AF86">IFERROR(
   _xlfn.IFS(
      AF61=Database!$B$607,
         IF(AF$58=0, 0, AF$37*(AF$58*AF$56/(1-(1+AF$58)^-AF$56)-1)),
      AF61=Database!$B$608,
         IF(AF$57=0, 0, AF$37*(AF$57*AF$56/(1-(1+AF$57)^-AF$56)-1)),
      AF61=Database!$B$609, 0,
      AF61=Database!$B$610, 0,
      AF61=Database!$B$611, 0
   ),
   0
)</f>
        <v>0</v>
      </c>
      <c r="AG86" s="33" cm="1">
        <f t="array" ref="AG86">IFERROR(
   _xlfn.IFS(
      AG61=Database!$B$607,
         IF(AG$58=0, 0, AG$37*(AG$58*AG$56/(1-(1+AG$58)^-AG$56)-1)),
      AG61=Database!$B$608,
         IF(AG$57=0, 0, AG$37*(AG$57*AG$56/(1-(1+AG$57)^-AG$56)-1)),
      AG61=Database!$B$609, 0,
      AG61=Database!$B$610, 0,
      AG61=Database!$B$611, 0
   ),
   0
)</f>
        <v>0</v>
      </c>
      <c r="AH86" s="33" cm="1">
        <f t="array" ref="AH86">IFERROR(
   _xlfn.IFS(
      AH61=Database!$B$607,
         IF(AH$58=0, 0, AH$37*(AH$58*AH$56/(1-(1+AH$58)^-AH$56)-1)),
      AH61=Database!$B$608,
         IF(AH$57=0, 0, AH$37*(AH$57*AH$56/(1-(1+AH$57)^-AH$56)-1)),
      AH61=Database!$B$609, 0,
      AH61=Database!$B$610, 0,
      AH61=Database!$B$611, 0
   ),
   0
)</f>
        <v>0</v>
      </c>
      <c r="AI86" s="33" cm="1">
        <f t="array" ref="AI86">IFERROR(
   _xlfn.IFS(
      AI61=Database!$B$607,
         IF(AI$58=0, 0, AI$37*(AI$58*AI$56/(1-(1+AI$58)^-AI$56)-1)),
      AI61=Database!$B$608,
         IF(AI$57=0, 0, AI$37*(AI$57*AI$56/(1-(1+AI$57)^-AI$56)-1)),
      AI61=Database!$B$609, 0,
      AI61=Database!$B$610, 0,
      AI61=Database!$B$611, 0
   ),
   0
)</f>
        <v>0</v>
      </c>
      <c r="AJ86" s="33" cm="1">
        <f t="array" ref="AJ86">IFERROR(
   _xlfn.IFS(
      AJ61=Database!$B$607,
         IF(AJ$58=0, 0, AJ$37*(AJ$58*AJ$56/(1-(1+AJ$58)^-AJ$56)-1)),
      AJ61=Database!$B$608,
         IF(AJ$57=0, 0, AJ$37*(AJ$57*AJ$56/(1-(1+AJ$57)^-AJ$56)-1)),
      AJ61=Database!$B$609, 0,
      AJ61=Database!$B$610, 0,
      AJ61=Database!$B$611, 0
   ),
   0
)</f>
        <v>0</v>
      </c>
      <c r="AK86" s="33" cm="1">
        <f t="array" ref="AK86">IFERROR(
   _xlfn.IFS(
      AK61=Database!$B$607,
         IF(AK$58=0, 0, AK$37*(AK$58*AK$56/(1-(1+AK$58)^-AK$56)-1)),
      AK61=Database!$B$608,
         IF(AK$57=0, 0, AK$37*(AK$57*AK$56/(1-(1+AK$57)^-AK$56)-1)),
      AK61=Database!$B$609, 0,
      AK61=Database!$B$610, 0,
      AK61=Database!$B$611, 0
   ),
   0
)</f>
        <v>0</v>
      </c>
      <c r="AL86" s="33" cm="1">
        <f t="array" ref="AL86">IFERROR(
   _xlfn.IFS(
      AL61=Database!$B$607,
         IF(AL$58=0, 0, AL$37*(AL$58*AL$56/(1-(1+AL$58)^-AL$56)-1)),
      AL61=Database!$B$608,
         IF(AL$57=0, 0, AL$37*(AL$57*AL$56/(1-(1+AL$57)^-AL$56)-1)),
      AL61=Database!$B$609, 0,
      AL61=Database!$B$610, 0,
      AL61=Database!$B$611, 0
   ),
   0
)</f>
        <v>0</v>
      </c>
      <c r="AM86" s="33" cm="1">
        <f t="array" ref="AM86">IFERROR(
   _xlfn.IFS(
      AM61=Database!$B$607,
         IF(AM$58=0, 0, AM$37*(AM$58*AM$56/(1-(1+AM$58)^-AM$56)-1)),
      AM61=Database!$B$608,
         IF(AM$57=0, 0, AM$37*(AM$57*AM$56/(1-(1+AM$57)^-AM$56)-1)),
      AM61=Database!$B$609, 0,
      AM61=Database!$B$610, 0,
      AM61=Database!$B$611, 0
   ),
   0
)</f>
        <v>0</v>
      </c>
      <c r="AN86" s="33" cm="1">
        <f t="array" ref="AN86">IFERROR(
   _xlfn.IFS(
      AN61=Database!$B$607,
         IF(AN$58=0, 0, AN$37*(AN$58*AN$56/(1-(1+AN$58)^-AN$56)-1)),
      AN61=Database!$B$608,
         IF(AN$57=0, 0, AN$37*(AN$57*AN$56/(1-(1+AN$57)^-AN$56)-1)),
      AN61=Database!$B$609, 0,
      AN61=Database!$B$610, 0,
      AN61=Database!$B$611, 0
   ),
   0
)</f>
        <v>0</v>
      </c>
      <c r="AO86" s="33" cm="1">
        <f t="array" ref="AO86">IFERROR(
   _xlfn.IFS(
      AO61=Database!$B$607,
         IF(AO$58=0, 0, AO$37*(AO$58*AO$56/(1-(1+AO$58)^-AO$56)-1)),
      AO61=Database!$B$608,
         IF(AO$57=0, 0, AO$37*(AO$57*AO$56/(1-(1+AO$57)^-AO$56)-1)),
      AO61=Database!$B$609, 0,
      AO61=Database!$B$610, 0,
      AO61=Database!$B$611, 0
   ),
   0
)</f>
        <v>0</v>
      </c>
      <c r="AP86" s="33" cm="1">
        <f t="array" ref="AP86">IFERROR(
   _xlfn.IFS(
      AP61=Database!$B$607,
         IF(AP$58=0, 0, AP$37*(AP$58*AP$56/(1-(1+AP$58)^-AP$56)-1)),
      AP61=Database!$B$608,
         IF(AP$57=0, 0, AP$37*(AP$57*AP$56/(1-(1+AP$57)^-AP$56)-1)),
      AP61=Database!$B$609, 0,
      AP61=Database!$B$610, 0,
      AP61=Database!$B$611, 0
   ),
   0
)</f>
        <v>0</v>
      </c>
      <c r="AQ86" s="33" cm="1">
        <f t="array" ref="AQ86">IFERROR(
   _xlfn.IFS(
      AQ61=Database!$B$607,
         IF(AQ$58=0, 0, AQ$37*(AQ$58*AQ$56/(1-(1+AQ$58)^-AQ$56)-1)),
      AQ61=Database!$B$608,
         IF(AQ$57=0, 0, AQ$37*(AQ$57*AQ$56/(1-(1+AQ$57)^-AQ$56)-1)),
      AQ61=Database!$B$609, 0,
      AQ61=Database!$B$610, 0,
      AQ61=Database!$B$611, 0
   ),
   0
)</f>
        <v>0</v>
      </c>
      <c r="AR86" s="33" cm="1">
        <f t="array" ref="AR86">IFERROR(
   _xlfn.IFS(
      AR61=Database!$B$607,
         IF(AR$58=0, 0, AR$37*(AR$58*AR$56/(1-(1+AR$58)^-AR$56)-1)),
      AR61=Database!$B$608,
         IF(AR$57=0, 0, AR$37*(AR$57*AR$56/(1-(1+AR$57)^-AR$56)-1)),
      AR61=Database!$B$609, 0,
      AR61=Database!$B$610, 0,
      AR61=Database!$B$611, 0
   ),
   0
)</f>
        <v>0</v>
      </c>
      <c r="AS86" s="33" cm="1">
        <f t="array" ref="AS86">IFERROR(
   _xlfn.IFS(
      AS61=Database!$B$607,
         IF(AS$58=0, 0, AS$37*(AS$58*AS$56/(1-(1+AS$58)^-AS$56)-1)),
      AS61=Database!$B$608,
         IF(AS$57=0, 0, AS$37*(AS$57*AS$56/(1-(1+AS$57)^-AS$56)-1)),
      AS61=Database!$B$609, 0,
      AS61=Database!$B$610, 0,
      AS61=Database!$B$611, 0
   ),
   0
)</f>
        <v>0</v>
      </c>
      <c r="AT86" s="33" cm="1">
        <f t="array" ref="AT86">IFERROR(
   _xlfn.IFS(
      AT61=Database!$B$607,
         IF(AT$58=0, 0, AT$37*(AT$58*AT$56/(1-(1+AT$58)^-AT$56)-1)),
      AT61=Database!$B$608,
         IF(AT$57=0, 0, AT$37*(AT$57*AT$56/(1-(1+AT$57)^-AT$56)-1)),
      AT61=Database!$B$609, 0,
      AT61=Database!$B$610, 0,
      AT61=Database!$B$611, 0
   ),
   0
)</f>
        <v>0</v>
      </c>
      <c r="AU86" s="185" cm="1">
        <f t="array" ref="AU86">IFERROR(
   _xlfn.IFS(
      AU61=Database!$B$607,
         IF(AU$58=0, 0, AU$37*(AU$58*AU$56/(1-(1+AU$58)^-AU$56)-1)),
      AU61=Database!$B$608,
         IF(AU$57=0, 0, AU$37*(AU$57*AU$56/(1-(1+AU$57)^-AU$56)-1)),
      AU61=Database!$B$609, 0,
      AU61=Database!$B$610, 0,
      AU61=Database!$B$611, 0
   ),
   0
)</f>
        <v>0</v>
      </c>
    </row>
    <row r="87" spans="2:47" ht="26.25" outlineLevel="2" thickBot="1" x14ac:dyDescent="0.3">
      <c r="B87" s="24" t="s">
        <v>120</v>
      </c>
      <c r="C87" s="65" t="s">
        <v>34</v>
      </c>
      <c r="D87" s="4" t="s">
        <v>85</v>
      </c>
      <c r="E87" s="30" cm="1">
        <f t="array" ref="E87">IFERROR(
   _xlfn.IFS(
      E63=Database!$B$607,
         IF(E$58=0, 0, E$38*(E$58*E$56/(1-(1+E$58)^-E$56)-1)),
      E63=Database!$B$608,
         IF(E$57=0, 0, E$38*(E$57*E$56/(1-(1+E$57)^-E$56)-1)),
      E63=Database!$B$609, 0,
      E63=Database!$B$610, 0,
      E63=Database!$B$611, 0
   ),
   0
)</f>
        <v>0</v>
      </c>
      <c r="F87" s="26" cm="1">
        <f t="array" ref="F87">IFERROR(
   _xlfn.IFS(
      F63=Database!$B$607,
         IF(F$58=0, 0, F$38*(F$58*F$56/(1-(1+F$58)^-F$56)-1)),
      F63=Database!$B$608,
         IF(F$57=0, 0, F$38*(F$57*F$56/(1-(1+F$57)^-F$56)-1)),
      F63=Database!$B$609, 0,
      F63=Database!$B$610, 0,
      F63=Database!$B$611, 0
   ),
   0
)</f>
        <v>0</v>
      </c>
      <c r="G87" s="26" cm="1">
        <f t="array" ref="G87">IFERROR(
   _xlfn.IFS(
      G63=Database!$B$607,
         IF(G$58=0, 0, G$38*(G$58*G$56/(1-(1+G$58)^-G$56)-1)),
      G63=Database!$B$608,
         IF(G$57=0, 0, G$38*(G$57*G$56/(1-(1+G$57)^-G$56)-1)),
      G63=Database!$B$609, 0,
      G63=Database!$B$610, 0,
      G63=Database!$B$611, 0
   ),
   0
)</f>
        <v>0</v>
      </c>
      <c r="H87" s="26" cm="1">
        <f t="array" ref="H87">IFERROR(
   _xlfn.IFS(
      H63=Database!$B$607,
         IF(H$58=0, 0, H$38*(H$58*H$56/(1-(1+H$58)^-H$56)-1)),
      H63=Database!$B$608,
         IF(H$57=0, 0, H$38*(H$57*H$56/(1-(1+H$57)^-H$56)-1)),
      H63=Database!$B$609, 0,
      H63=Database!$B$610, 0,
      H63=Database!$B$611, 0
   ),
   0
)</f>
        <v>0</v>
      </c>
      <c r="I87" s="26" cm="1">
        <f t="array" ref="I87">IFERROR(
   _xlfn.IFS(
      I63=Database!$B$607,
         IF(I$58=0, 0, I$38*(I$58*I$56/(1-(1+I$58)^-I$56)-1)),
      I63=Database!$B$608,
         IF(I$57=0, 0, I$38*(I$57*I$56/(1-(1+I$57)^-I$56)-1)),
      I63=Database!$B$609, 0,
      I63=Database!$B$610, 0,
      I63=Database!$B$611, 0
   ),
   0
)</f>
        <v>0</v>
      </c>
      <c r="J87" s="26" cm="1">
        <f t="array" ref="J87">IFERROR(
   _xlfn.IFS(
      J63=Database!$B$607,
         IF(J$58=0, 0, J$38*(J$58*J$56/(1-(1+J$58)^-J$56)-1)),
      J63=Database!$B$608,
         IF(J$57=0, 0, J$38*(J$57*J$56/(1-(1+J$57)^-J$56)-1)),
      J63=Database!$B$609, 0,
      J63=Database!$B$610, 0,
      J63=Database!$B$611, 0
   ),
   0
)</f>
        <v>0</v>
      </c>
      <c r="K87" s="26" cm="1">
        <f t="array" ref="K87">IFERROR(
   _xlfn.IFS(
      K63=Database!$B$607,
         IF(K$58=0, 0, K$38*(K$58*K$56/(1-(1+K$58)^-K$56)-1)),
      K63=Database!$B$608,
         IF(K$57=0, 0, K$38*(K$57*K$56/(1-(1+K$57)^-K$56)-1)),
      K63=Database!$B$609, 0,
      K63=Database!$B$610, 0,
      K63=Database!$B$611, 0
   ),
   0
)</f>
        <v>0</v>
      </c>
      <c r="L87" s="26" cm="1">
        <f t="array" ref="L87">IFERROR(
   _xlfn.IFS(
      L63=Database!$B$607,
         IF(L$58=0, 0, L$38*(L$58*L$56/(1-(1+L$58)^-L$56)-1)),
      L63=Database!$B$608,
         IF(L$57=0, 0, L$38*(L$57*L$56/(1-(1+L$57)^-L$56)-1)),
      L63=Database!$B$609, 0,
      L63=Database!$B$610, 0,
      L63=Database!$B$611, 0
   ),
   0
)</f>
        <v>0</v>
      </c>
      <c r="M87" s="26" cm="1">
        <f t="array" ref="M87">IFERROR(
   _xlfn.IFS(
      M63=Database!$B$607,
         IF(M$58=0, 0, M$38*(M$58*M$56/(1-(1+M$58)^-M$56)-1)),
      M63=Database!$B$608,
         IF(M$57=0, 0, M$38*(M$57*M$56/(1-(1+M$57)^-M$56)-1)),
      M63=Database!$B$609, 0,
      M63=Database!$B$610, 0,
      M63=Database!$B$611, 0
   ),
   0
)</f>
        <v>0</v>
      </c>
      <c r="N87" s="26" cm="1">
        <f t="array" ref="N87">IFERROR(
   _xlfn.IFS(
      N63=Database!$B$607,
         IF(N$58=0, 0, N$38*(N$58*N$56/(1-(1+N$58)^-N$56)-1)),
      N63=Database!$B$608,
         IF(N$57=0, 0, N$38*(N$57*N$56/(1-(1+N$57)^-N$56)-1)),
      N63=Database!$B$609, 0,
      N63=Database!$B$610, 0,
      N63=Database!$B$611, 0
   ),
   0
)</f>
        <v>0</v>
      </c>
      <c r="O87" s="26" cm="1">
        <f t="array" ref="O87">IFERROR(
   _xlfn.IFS(
      O63=Database!$B$607,
         IF(O$58=0, 0, O$38*(O$58*O$56/(1-(1+O$58)^-O$56)-1)),
      O63=Database!$B$608,
         IF(O$57=0, 0, O$38*(O$57*O$56/(1-(1+O$57)^-O$56)-1)),
      O63=Database!$B$609, 0,
      O63=Database!$B$610, 0,
      O63=Database!$B$611, 0
   ),
   0
)</f>
        <v>0</v>
      </c>
      <c r="P87" s="26" cm="1">
        <f t="array" ref="P87">IFERROR(
   _xlfn.IFS(
      P63=Database!$B$607,
         IF(P$58=0, 0, P$38*(P$58*P$56/(1-(1+P$58)^-P$56)-1)),
      P63=Database!$B$608,
         IF(P$57=0, 0, P$38*(P$57*P$56/(1-(1+P$57)^-P$56)-1)),
      P63=Database!$B$609, 0,
      P63=Database!$B$610, 0,
      P63=Database!$B$611, 0
   ),
   0
)</f>
        <v>0</v>
      </c>
      <c r="Q87" s="26" cm="1">
        <f t="array" ref="Q87">IFERROR(
   _xlfn.IFS(
      Q63=Database!$B$607,
         IF(Q$58=0, 0, Q$38*(Q$58*Q$56/(1-(1+Q$58)^-Q$56)-1)),
      Q63=Database!$B$608,
         IF(Q$57=0, 0, Q$38*(Q$57*Q$56/(1-(1+Q$57)^-Q$56)-1)),
      Q63=Database!$B$609, 0,
      Q63=Database!$B$610, 0,
      Q63=Database!$B$611, 0
   ),
   0
)</f>
        <v>0</v>
      </c>
      <c r="R87" s="26" cm="1">
        <f t="array" ref="R87">IFERROR(
   _xlfn.IFS(
      R63=Database!$B$607,
         IF(R$58=0, 0, R$38*(R$58*R$56/(1-(1+R$58)^-R$56)-1)),
      R63=Database!$B$608,
         IF(R$57=0, 0, R$38*(R$57*R$56/(1-(1+R$57)^-R$56)-1)),
      R63=Database!$B$609, 0,
      R63=Database!$B$610, 0,
      R63=Database!$B$611, 0
   ),
   0
)</f>
        <v>0</v>
      </c>
      <c r="S87" s="26" cm="1">
        <f t="array" ref="S87">IFERROR(
   _xlfn.IFS(
      S63=Database!$B$607,
         IF(S$58=0, 0, S$38*(S$58*S$56/(1-(1+S$58)^-S$56)-1)),
      S63=Database!$B$608,
         IF(S$57=0, 0, S$38*(S$57*S$56/(1-(1+S$57)^-S$56)-1)),
      S63=Database!$B$609, 0,
      S63=Database!$B$610, 0,
      S63=Database!$B$611, 0
   ),
   0
)</f>
        <v>0</v>
      </c>
      <c r="T87" s="26" cm="1">
        <f t="array" ref="T87">IFERROR(
   _xlfn.IFS(
      T63=Database!$B$607,
         IF(T$58=0, 0, T$38*(T$58*T$56/(1-(1+T$58)^-T$56)-1)),
      T63=Database!$B$608,
         IF(T$57=0, 0, T$38*(T$57*T$56/(1-(1+T$57)^-T$56)-1)),
      T63=Database!$B$609, 0,
      T63=Database!$B$610, 0,
      T63=Database!$B$611, 0
   ),
   0
)</f>
        <v>0</v>
      </c>
      <c r="U87" s="26" cm="1">
        <f t="array" ref="U87">IFERROR(
   _xlfn.IFS(
      U63=Database!$B$607,
         IF(U$58=0, 0, U$38*(U$58*U$56/(1-(1+U$58)^-U$56)-1)),
      U63=Database!$B$608,
         IF(U$57=0, 0, U$38*(U$57*U$56/(1-(1+U$57)^-U$56)-1)),
      U63=Database!$B$609, 0,
      U63=Database!$B$610, 0,
      U63=Database!$B$611, 0
   ),
   0
)</f>
        <v>0</v>
      </c>
      <c r="V87" s="26" cm="1">
        <f t="array" ref="V87">IFERROR(
   _xlfn.IFS(
      V63=Database!$B$607,
         IF(V$58=0, 0, V$38*(V$58*V$56/(1-(1+V$58)^-V$56)-1)),
      V63=Database!$B$608,
         IF(V$57=0, 0, V$38*(V$57*V$56/(1-(1+V$57)^-V$56)-1)),
      V63=Database!$B$609, 0,
      V63=Database!$B$610, 0,
      V63=Database!$B$611, 0
   ),
   0
)</f>
        <v>0</v>
      </c>
      <c r="W87" s="26" cm="1">
        <f t="array" ref="W87">IFERROR(
   _xlfn.IFS(
      W63=Database!$B$607,
         IF(W$58=0, 0, W$38*(W$58*W$56/(1-(1+W$58)^-W$56)-1)),
      W63=Database!$B$608,
         IF(W$57=0, 0, W$38*(W$57*W$56/(1-(1+W$57)^-W$56)-1)),
      W63=Database!$B$609, 0,
      W63=Database!$B$610, 0,
      W63=Database!$B$611, 0
   ),
   0
)</f>
        <v>0</v>
      </c>
      <c r="X87" s="26" cm="1">
        <f t="array" ref="X87">IFERROR(
   _xlfn.IFS(
      X63=Database!$B$607,
         IF(X$58=0, 0, X$38*(X$58*X$56/(1-(1+X$58)^-X$56)-1)),
      X63=Database!$B$608,
         IF(X$57=0, 0, X$38*(X$57*X$56/(1-(1+X$57)^-X$56)-1)),
      X63=Database!$B$609, 0,
      X63=Database!$B$610, 0,
      X63=Database!$B$611, 0
   ),
   0
)</f>
        <v>0</v>
      </c>
      <c r="Y87" s="26" cm="1">
        <f t="array" ref="Y87">IFERROR(
   _xlfn.IFS(
      Y63=Database!$B$607,
         IF(Y$58=0, 0, Y$38*(Y$58*Y$56/(1-(1+Y$58)^-Y$56)-1)),
      Y63=Database!$B$608,
         IF(Y$57=0, 0, Y$38*(Y$57*Y$56/(1-(1+Y$57)^-Y$56)-1)),
      Y63=Database!$B$609, 0,
      Y63=Database!$B$610, 0,
      Y63=Database!$B$611, 0
   ),
   0
)</f>
        <v>0</v>
      </c>
      <c r="Z87" s="26" cm="1">
        <f t="array" ref="Z87">IFERROR(
   _xlfn.IFS(
      Z63=Database!$B$607,
         IF(Z$58=0, 0, Z$38*(Z$58*Z$56/(1-(1+Z$58)^-Z$56)-1)),
      Z63=Database!$B$608,
         IF(Z$57=0, 0, Z$38*(Z$57*Z$56/(1-(1+Z$57)^-Z$56)-1)),
      Z63=Database!$B$609, 0,
      Z63=Database!$B$610, 0,
      Z63=Database!$B$611, 0
   ),
   0
)</f>
        <v>0</v>
      </c>
      <c r="AA87" s="26" cm="1">
        <f t="array" ref="AA87">IFERROR(
   _xlfn.IFS(
      AA63=Database!$B$607,
         IF(AA$58=0, 0, AA$38*(AA$58*AA$56/(1-(1+AA$58)^-AA$56)-1)),
      AA63=Database!$B$608,
         IF(AA$57=0, 0, AA$38*(AA$57*AA$56/(1-(1+AA$57)^-AA$56)-1)),
      AA63=Database!$B$609, 0,
      AA63=Database!$B$610, 0,
      AA63=Database!$B$611, 0
   ),
   0
)</f>
        <v>0</v>
      </c>
      <c r="AB87" s="26" cm="1">
        <f t="array" ref="AB87">IFERROR(
   _xlfn.IFS(
      AB63=Database!$B$607,
         IF(AB$58=0, 0, AB$38*(AB$58*AB$56/(1-(1+AB$58)^-AB$56)-1)),
      AB63=Database!$B$608,
         IF(AB$57=0, 0, AB$38*(AB$57*AB$56/(1-(1+AB$57)^-AB$56)-1)),
      AB63=Database!$B$609, 0,
      AB63=Database!$B$610, 0,
      AB63=Database!$B$611, 0
   ),
   0
)</f>
        <v>0</v>
      </c>
      <c r="AC87" s="26" cm="1">
        <f t="array" ref="AC87">IFERROR(
   _xlfn.IFS(
      AC63=Database!$B$607,
         IF(AC$58=0, 0, AC$38*(AC$58*AC$56/(1-(1+AC$58)^-AC$56)-1)),
      AC63=Database!$B$608,
         IF(AC$57=0, 0, AC$38*(AC$57*AC$56/(1-(1+AC$57)^-AC$56)-1)),
      AC63=Database!$B$609, 0,
      AC63=Database!$B$610, 0,
      AC63=Database!$B$611, 0
   ),
   0
)</f>
        <v>0</v>
      </c>
      <c r="AD87" s="26" cm="1">
        <f t="array" ref="AD87">IFERROR(
   _xlfn.IFS(
      AD63=Database!$B$607,
         IF(AD$58=0, 0, AD$38*(AD$58*AD$56/(1-(1+AD$58)^-AD$56)-1)),
      AD63=Database!$B$608,
         IF(AD$57=0, 0, AD$38*(AD$57*AD$56/(1-(1+AD$57)^-AD$56)-1)),
      AD63=Database!$B$609, 0,
      AD63=Database!$B$610, 0,
      AD63=Database!$B$611, 0
   ),
   0
)</f>
        <v>0</v>
      </c>
      <c r="AE87" s="26" cm="1">
        <f t="array" ref="AE87">IFERROR(
   _xlfn.IFS(
      AE63=Database!$B$607,
         IF(AE$58=0, 0, AE$38*(AE$58*AE$56/(1-(1+AE$58)^-AE$56)-1)),
      AE63=Database!$B$608,
         IF(AE$57=0, 0, AE$38*(AE$57*AE$56/(1-(1+AE$57)^-AE$56)-1)),
      AE63=Database!$B$609, 0,
      AE63=Database!$B$610, 0,
      AE63=Database!$B$611, 0
   ),
   0
)</f>
        <v>0</v>
      </c>
      <c r="AF87" s="26" cm="1">
        <f t="array" ref="AF87">IFERROR(
   _xlfn.IFS(
      AF63=Database!$B$607,
         IF(AF$58=0, 0, AF$38*(AF$58*AF$56/(1-(1+AF$58)^-AF$56)-1)),
      AF63=Database!$B$608,
         IF(AF$57=0, 0, AF$38*(AF$57*AF$56/(1-(1+AF$57)^-AF$56)-1)),
      AF63=Database!$B$609, 0,
      AF63=Database!$B$610, 0,
      AF63=Database!$B$611, 0
   ),
   0
)</f>
        <v>0</v>
      </c>
      <c r="AG87" s="26" cm="1">
        <f t="array" ref="AG87">IFERROR(
   _xlfn.IFS(
      AG63=Database!$B$607,
         IF(AG$58=0, 0, AG$38*(AG$58*AG$56/(1-(1+AG$58)^-AG$56)-1)),
      AG63=Database!$B$608,
         IF(AG$57=0, 0, AG$38*(AG$57*AG$56/(1-(1+AG$57)^-AG$56)-1)),
      AG63=Database!$B$609, 0,
      AG63=Database!$B$610, 0,
      AG63=Database!$B$611, 0
   ),
   0
)</f>
        <v>0</v>
      </c>
      <c r="AH87" s="26" cm="1">
        <f t="array" ref="AH87">IFERROR(
   _xlfn.IFS(
      AH63=Database!$B$607,
         IF(AH$58=0, 0, AH$38*(AH$58*AH$56/(1-(1+AH$58)^-AH$56)-1)),
      AH63=Database!$B$608,
         IF(AH$57=0, 0, AH$38*(AH$57*AH$56/(1-(1+AH$57)^-AH$56)-1)),
      AH63=Database!$B$609, 0,
      AH63=Database!$B$610, 0,
      AH63=Database!$B$611, 0
   ),
   0
)</f>
        <v>0</v>
      </c>
      <c r="AI87" s="26" cm="1">
        <f t="array" ref="AI87">IFERROR(
   _xlfn.IFS(
      AI63=Database!$B$607,
         IF(AI$58=0, 0, AI$38*(AI$58*AI$56/(1-(1+AI$58)^-AI$56)-1)),
      AI63=Database!$B$608,
         IF(AI$57=0, 0, AI$38*(AI$57*AI$56/(1-(1+AI$57)^-AI$56)-1)),
      AI63=Database!$B$609, 0,
      AI63=Database!$B$610, 0,
      AI63=Database!$B$611, 0
   ),
   0
)</f>
        <v>0</v>
      </c>
      <c r="AJ87" s="26" cm="1">
        <f t="array" ref="AJ87">IFERROR(
   _xlfn.IFS(
      AJ63=Database!$B$607,
         IF(AJ$58=0, 0, AJ$38*(AJ$58*AJ$56/(1-(1+AJ$58)^-AJ$56)-1)),
      AJ63=Database!$B$608,
         IF(AJ$57=0, 0, AJ$38*(AJ$57*AJ$56/(1-(1+AJ$57)^-AJ$56)-1)),
      AJ63=Database!$B$609, 0,
      AJ63=Database!$B$610, 0,
      AJ63=Database!$B$611, 0
   ),
   0
)</f>
        <v>0</v>
      </c>
      <c r="AK87" s="26" cm="1">
        <f t="array" ref="AK87">IFERROR(
   _xlfn.IFS(
      AK63=Database!$B$607,
         IF(AK$58=0, 0, AK$38*(AK$58*AK$56/(1-(1+AK$58)^-AK$56)-1)),
      AK63=Database!$B$608,
         IF(AK$57=0, 0, AK$38*(AK$57*AK$56/(1-(1+AK$57)^-AK$56)-1)),
      AK63=Database!$B$609, 0,
      AK63=Database!$B$610, 0,
      AK63=Database!$B$611, 0
   ),
   0
)</f>
        <v>0</v>
      </c>
      <c r="AL87" s="26" cm="1">
        <f t="array" ref="AL87">IFERROR(
   _xlfn.IFS(
      AL63=Database!$B$607,
         IF(AL$58=0, 0, AL$38*(AL$58*AL$56/(1-(1+AL$58)^-AL$56)-1)),
      AL63=Database!$B$608,
         IF(AL$57=0, 0, AL$38*(AL$57*AL$56/(1-(1+AL$57)^-AL$56)-1)),
      AL63=Database!$B$609, 0,
      AL63=Database!$B$610, 0,
      AL63=Database!$B$611, 0
   ),
   0
)</f>
        <v>0</v>
      </c>
      <c r="AM87" s="26" cm="1">
        <f t="array" ref="AM87">IFERROR(
   _xlfn.IFS(
      AM63=Database!$B$607,
         IF(AM$58=0, 0, AM$38*(AM$58*AM$56/(1-(1+AM$58)^-AM$56)-1)),
      AM63=Database!$B$608,
         IF(AM$57=0, 0, AM$38*(AM$57*AM$56/(1-(1+AM$57)^-AM$56)-1)),
      AM63=Database!$B$609, 0,
      AM63=Database!$B$610, 0,
      AM63=Database!$B$611, 0
   ),
   0
)</f>
        <v>0</v>
      </c>
      <c r="AN87" s="26" cm="1">
        <f t="array" ref="AN87">IFERROR(
   _xlfn.IFS(
      AN63=Database!$B$607,
         IF(AN$58=0, 0, AN$38*(AN$58*AN$56/(1-(1+AN$58)^-AN$56)-1)),
      AN63=Database!$B$608,
         IF(AN$57=0, 0, AN$38*(AN$57*AN$56/(1-(1+AN$57)^-AN$56)-1)),
      AN63=Database!$B$609, 0,
      AN63=Database!$B$610, 0,
      AN63=Database!$B$611, 0
   ),
   0
)</f>
        <v>0</v>
      </c>
      <c r="AO87" s="26" cm="1">
        <f t="array" ref="AO87">IFERROR(
   _xlfn.IFS(
      AO63=Database!$B$607,
         IF(AO$58=0, 0, AO$38*(AO$58*AO$56/(1-(1+AO$58)^-AO$56)-1)),
      AO63=Database!$B$608,
         IF(AO$57=0, 0, AO$38*(AO$57*AO$56/(1-(1+AO$57)^-AO$56)-1)),
      AO63=Database!$B$609, 0,
      AO63=Database!$B$610, 0,
      AO63=Database!$B$611, 0
   ),
   0
)</f>
        <v>0</v>
      </c>
      <c r="AP87" s="26" cm="1">
        <f t="array" ref="AP87">IFERROR(
   _xlfn.IFS(
      AP63=Database!$B$607,
         IF(AP$58=0, 0, AP$38*(AP$58*AP$56/(1-(1+AP$58)^-AP$56)-1)),
      AP63=Database!$B$608,
         IF(AP$57=0, 0, AP$38*(AP$57*AP$56/(1-(1+AP$57)^-AP$56)-1)),
      AP63=Database!$B$609, 0,
      AP63=Database!$B$610, 0,
      AP63=Database!$B$611, 0
   ),
   0
)</f>
        <v>0</v>
      </c>
      <c r="AQ87" s="26" cm="1">
        <f t="array" ref="AQ87">IFERROR(
   _xlfn.IFS(
      AQ63=Database!$B$607,
         IF(AQ$58=0, 0, AQ$38*(AQ$58*AQ$56/(1-(1+AQ$58)^-AQ$56)-1)),
      AQ63=Database!$B$608,
         IF(AQ$57=0, 0, AQ$38*(AQ$57*AQ$56/(1-(1+AQ$57)^-AQ$56)-1)),
      AQ63=Database!$B$609, 0,
      AQ63=Database!$B$610, 0,
      AQ63=Database!$B$611, 0
   ),
   0
)</f>
        <v>0</v>
      </c>
      <c r="AR87" s="26" cm="1">
        <f t="array" ref="AR87">IFERROR(
   _xlfn.IFS(
      AR63=Database!$B$607,
         IF(AR$58=0, 0, AR$38*(AR$58*AR$56/(1-(1+AR$58)^-AR$56)-1)),
      AR63=Database!$B$608,
         IF(AR$57=0, 0, AR$38*(AR$57*AR$56/(1-(1+AR$57)^-AR$56)-1)),
      AR63=Database!$B$609, 0,
      AR63=Database!$B$610, 0,
      AR63=Database!$B$611, 0
   ),
   0
)</f>
        <v>0</v>
      </c>
      <c r="AS87" s="26" cm="1">
        <f t="array" ref="AS87">IFERROR(
   _xlfn.IFS(
      AS63=Database!$B$607,
         IF(AS$58=0, 0, AS$38*(AS$58*AS$56/(1-(1+AS$58)^-AS$56)-1)),
      AS63=Database!$B$608,
         IF(AS$57=0, 0, AS$38*(AS$57*AS$56/(1-(1+AS$57)^-AS$56)-1)),
      AS63=Database!$B$609, 0,
      AS63=Database!$B$610, 0,
      AS63=Database!$B$611, 0
   ),
   0
)</f>
        <v>0</v>
      </c>
      <c r="AT87" s="26" cm="1">
        <f t="array" ref="AT87">IFERROR(
   _xlfn.IFS(
      AT63=Database!$B$607,
         IF(AT$58=0, 0, AT$38*(AT$58*AT$56/(1-(1+AT$58)^-AT$56)-1)),
      AT63=Database!$B$608,
         IF(AT$57=0, 0, AT$38*(AT$57*AT$56/(1-(1+AT$57)^-AT$56)-1)),
      AT63=Database!$B$609, 0,
      AT63=Database!$B$610, 0,
      AT63=Database!$B$611, 0
   ),
   0
)</f>
        <v>0</v>
      </c>
      <c r="AU87" s="186" cm="1">
        <f t="array" ref="AU87">IFERROR(
   _xlfn.IFS(
      AU63=Database!$B$607,
         IF(AU$58=0, 0, AU$38*(AU$58*AU$56/(1-(1+AU$58)^-AU$56)-1)),
      AU63=Database!$B$608,
         IF(AU$57=0, 0, AU$38*(AU$57*AU$56/(1-(1+AU$57)^-AU$56)-1)),
      AU63=Database!$B$609, 0,
      AU63=Database!$B$610, 0,
      AU63=Database!$B$611, 0
   ),
   0
)</f>
        <v>0</v>
      </c>
    </row>
    <row r="88" spans="2:47" ht="18.75" customHeight="1" outlineLevel="2" thickBot="1" x14ac:dyDescent="0.3">
      <c r="B88" s="42" t="s">
        <v>137</v>
      </c>
      <c r="C88" s="65" t="s">
        <v>35</v>
      </c>
      <c r="D88" s="4" t="s">
        <v>86</v>
      </c>
      <c r="E88" s="30" cm="1">
        <f t="array" ref="E88">IFERROR(
   _xlfn.IFS(
      E65=Database!$B$607,
         IF(E$58=0, 0,
            SUMPRODUCT(
               E$39
               * (E$58*(E$56-_xlfn.SEQUENCE(E$56)+1)
                  /(1-(1+E$58)^-(E$56-_xlfn.SEQUENCE(E$56)+1))
                  -1)
            )
         ),
      E65=Database!$B$608,
         IF(E$57=0, 0,
            SUMPRODUCT(
               E$39
               * (E$57*(E$56-_xlfn.SEQUENCE(E$56)+1)
                  /(1-(1+E$57)^-(E$56-_xlfn.SEQUENCE(E$56)+1))
                  -1)
            )
         ),
      E65=Database!$B$609, 0,
      E65=Database!$B$610, 0,
      E65=Database!$B$611, 0
   ),
   0
)</f>
        <v>0</v>
      </c>
      <c r="F88" s="26" cm="1">
        <f t="array" ref="F88">IFERROR(
   _xlfn.IFS(
      F65=Database!$B$607,
         IF(F$58=0, 0,
            SUMPRODUCT(
               F$39
               * (F$58*(F$56-_xlfn.SEQUENCE(F$56)+1)
                  /(1-(1+F$58)^-(F$56-_xlfn.SEQUENCE(F$56)+1))
                  -1)
            )
         ),
      F65=Database!$B$608,
         IF(F$57=0, 0,
            SUMPRODUCT(
               F$39
               * (F$57*(F$56-_xlfn.SEQUENCE(F$56)+1)
                  /(1-(1+F$57)^-(F$56-_xlfn.SEQUENCE(F$56)+1))
                  -1)
            )
         ),
      F65=Database!$B$609, 0,
      F65=Database!$B$610, 0,
      F65=Database!$B$611, 0
   ),
   0
)</f>
        <v>0</v>
      </c>
      <c r="G88" s="26" cm="1">
        <f t="array" ref="G88">IFERROR(
   _xlfn.IFS(
      G65=Database!$B$607,
         IF(G$58=0, 0,
            SUMPRODUCT(
               G$39
               * (G$58*(G$56-_xlfn.SEQUENCE(G$56)+1)
                  /(1-(1+G$58)^-(G$56-_xlfn.SEQUENCE(G$56)+1))
                  -1)
            )
         ),
      G65=Database!$B$608,
         IF(G$57=0, 0,
            SUMPRODUCT(
               G$39
               * (G$57*(G$56-_xlfn.SEQUENCE(G$56)+1)
                  /(1-(1+G$57)^-(G$56-_xlfn.SEQUENCE(G$56)+1))
                  -1)
            )
         ),
      G65=Database!$B$609, 0,
      G65=Database!$B$610, 0,
      G65=Database!$B$611, 0
   ),
   0
)</f>
        <v>0</v>
      </c>
      <c r="H88" s="26" cm="1">
        <f t="array" ref="H88">IFERROR(
   _xlfn.IFS(
      H65=Database!$B$607,
         IF(H$58=0, 0,
            SUMPRODUCT(
               H$39
               * (H$58*(H$56-_xlfn.SEQUENCE(H$56)+1)
                  /(1-(1+H$58)^-(H$56-_xlfn.SEQUENCE(H$56)+1))
                  -1)
            )
         ),
      H65=Database!$B$608,
         IF(H$57=0, 0,
            SUMPRODUCT(
               H$39
               * (H$57*(H$56-_xlfn.SEQUENCE(H$56)+1)
                  /(1-(1+H$57)^-(H$56-_xlfn.SEQUENCE(H$56)+1))
                  -1)
            )
         ),
      H65=Database!$B$609, 0,
      H65=Database!$B$610, 0,
      H65=Database!$B$611, 0
   ),
   0
)</f>
        <v>0</v>
      </c>
      <c r="I88" s="26" cm="1">
        <f t="array" ref="I88">IFERROR(
   _xlfn.IFS(
      I65=Database!$B$607,
         IF(I$58=0, 0,
            SUMPRODUCT(
               I$39
               * (I$58*(I$56-_xlfn.SEQUENCE(I$56)+1)
                  /(1-(1+I$58)^-(I$56-_xlfn.SEQUENCE(I$56)+1))
                  -1)
            )
         ),
      I65=Database!$B$608,
         IF(I$57=0, 0,
            SUMPRODUCT(
               I$39
               * (I$57*(I$56-_xlfn.SEQUENCE(I$56)+1)
                  /(1-(1+I$57)^-(I$56-_xlfn.SEQUENCE(I$56)+1))
                  -1)
            )
         ),
      I65=Database!$B$609, 0,
      I65=Database!$B$610, 0,
      I65=Database!$B$611, 0
   ),
   0
)</f>
        <v>0</v>
      </c>
      <c r="J88" s="26" cm="1">
        <f t="array" ref="J88">IFERROR(
   _xlfn.IFS(
      J65=Database!$B$607,
         IF(J$58=0, 0,
            SUMPRODUCT(
               J$39
               * (J$58*(J$56-_xlfn.SEQUENCE(J$56)+1)
                  /(1-(1+J$58)^-(J$56-_xlfn.SEQUENCE(J$56)+1))
                  -1)
            )
         ),
      J65=Database!$B$608,
         IF(J$57=0, 0,
            SUMPRODUCT(
               J$39
               * (J$57*(J$56-_xlfn.SEQUENCE(J$56)+1)
                  /(1-(1+J$57)^-(J$56-_xlfn.SEQUENCE(J$56)+1))
                  -1)
            )
         ),
      J65=Database!$B$609, 0,
      J65=Database!$B$610, 0,
      J65=Database!$B$611, 0
   ),
   0
)</f>
        <v>0</v>
      </c>
      <c r="K88" s="26" cm="1">
        <f t="array" ref="K88">IFERROR(
   _xlfn.IFS(
      K65=Database!$B$607,
         IF(K$58=0, 0,
            SUMPRODUCT(
               K$39
               * (K$58*(K$56-_xlfn.SEQUENCE(K$56)+1)
                  /(1-(1+K$58)^-(K$56-_xlfn.SEQUENCE(K$56)+1))
                  -1)
            )
         ),
      K65=Database!$B$608,
         IF(K$57=0, 0,
            SUMPRODUCT(
               K$39
               * (K$57*(K$56-_xlfn.SEQUENCE(K$56)+1)
                  /(1-(1+K$57)^-(K$56-_xlfn.SEQUENCE(K$56)+1))
                  -1)
            )
         ),
      K65=Database!$B$609, 0,
      K65=Database!$B$610, 0,
      K65=Database!$B$611, 0
   ),
   0
)</f>
        <v>0</v>
      </c>
      <c r="L88" s="26" cm="1">
        <f t="array" ref="L88">IFERROR(
   _xlfn.IFS(
      L65=Database!$B$607,
         IF(L$58=0, 0,
            SUMPRODUCT(
               L$39
               * (L$58*(L$56-_xlfn.SEQUENCE(L$56)+1)
                  /(1-(1+L$58)^-(L$56-_xlfn.SEQUENCE(L$56)+1))
                  -1)
            )
         ),
      L65=Database!$B$608,
         IF(L$57=0, 0,
            SUMPRODUCT(
               L$39
               * (L$57*(L$56-_xlfn.SEQUENCE(L$56)+1)
                  /(1-(1+L$57)^-(L$56-_xlfn.SEQUENCE(L$56)+1))
                  -1)
            )
         ),
      L65=Database!$B$609, 0,
      L65=Database!$B$610, 0,
      L65=Database!$B$611, 0
   ),
   0
)</f>
        <v>0</v>
      </c>
      <c r="M88" s="26" cm="1">
        <f t="array" ref="M88">IFERROR(
   _xlfn.IFS(
      M65=Database!$B$607,
         IF(M$58=0, 0,
            SUMPRODUCT(
               M$39
               * (M$58*(M$56-_xlfn.SEQUENCE(M$56)+1)
                  /(1-(1+M$58)^-(M$56-_xlfn.SEQUENCE(M$56)+1))
                  -1)
            )
         ),
      M65=Database!$B$608,
         IF(M$57=0, 0,
            SUMPRODUCT(
               M$39
               * (M$57*(M$56-_xlfn.SEQUENCE(M$56)+1)
                  /(1-(1+M$57)^-(M$56-_xlfn.SEQUENCE(M$56)+1))
                  -1)
            )
         ),
      M65=Database!$B$609, 0,
      M65=Database!$B$610, 0,
      M65=Database!$B$611, 0
   ),
   0
)</f>
        <v>0</v>
      </c>
      <c r="N88" s="26" cm="1">
        <f t="array" ref="N88">IFERROR(
   _xlfn.IFS(
      N65=Database!$B$607,
         IF(N$58=0, 0,
            SUMPRODUCT(
               N$39
               * (N$58*(N$56-_xlfn.SEQUENCE(N$56)+1)
                  /(1-(1+N$58)^-(N$56-_xlfn.SEQUENCE(N$56)+1))
                  -1)
            )
         ),
      N65=Database!$B$608,
         IF(N$57=0, 0,
            SUMPRODUCT(
               N$39
               * (N$57*(N$56-_xlfn.SEQUENCE(N$56)+1)
                  /(1-(1+N$57)^-(N$56-_xlfn.SEQUENCE(N$56)+1))
                  -1)
            )
         ),
      N65=Database!$B$609, 0,
      N65=Database!$B$610, 0,
      N65=Database!$B$611, 0
   ),
   0
)</f>
        <v>0</v>
      </c>
      <c r="O88" s="26" cm="1">
        <f t="array" ref="O88">IFERROR(
   _xlfn.IFS(
      O65=Database!$B$607,
         IF(O$58=0, 0,
            SUMPRODUCT(
               O$39
               * (O$58*(O$56-_xlfn.SEQUENCE(O$56)+1)
                  /(1-(1+O$58)^-(O$56-_xlfn.SEQUENCE(O$56)+1))
                  -1)
            )
         ),
      O65=Database!$B$608,
         IF(O$57=0, 0,
            SUMPRODUCT(
               O$39
               * (O$57*(O$56-_xlfn.SEQUENCE(O$56)+1)
                  /(1-(1+O$57)^-(O$56-_xlfn.SEQUENCE(O$56)+1))
                  -1)
            )
         ),
      O65=Database!$B$609, 0,
      O65=Database!$B$610, 0,
      O65=Database!$B$611, 0
   ),
   0
)</f>
        <v>0</v>
      </c>
      <c r="P88" s="26" cm="1">
        <f t="array" ref="P88">IFERROR(
   _xlfn.IFS(
      P65=Database!$B$607,
         IF(P$58=0, 0,
            SUMPRODUCT(
               P$39
               * (P$58*(P$56-_xlfn.SEQUENCE(P$56)+1)
                  /(1-(1+P$58)^-(P$56-_xlfn.SEQUENCE(P$56)+1))
                  -1)
            )
         ),
      P65=Database!$B$608,
         IF(P$57=0, 0,
            SUMPRODUCT(
               P$39
               * (P$57*(P$56-_xlfn.SEQUENCE(P$56)+1)
                  /(1-(1+P$57)^-(P$56-_xlfn.SEQUENCE(P$56)+1))
                  -1)
            )
         ),
      P65=Database!$B$609, 0,
      P65=Database!$B$610, 0,
      P65=Database!$B$611, 0
   ),
   0
)</f>
        <v>0</v>
      </c>
      <c r="Q88" s="26" cm="1">
        <f t="array" ref="Q88">IFERROR(
   _xlfn.IFS(
      Q65=Database!$B$607,
         IF(Q$58=0, 0,
            SUMPRODUCT(
               Q$39
               * (Q$58*(Q$56-_xlfn.SEQUENCE(Q$56)+1)
                  /(1-(1+Q$58)^-(Q$56-_xlfn.SEQUENCE(Q$56)+1))
                  -1)
            )
         ),
      Q65=Database!$B$608,
         IF(Q$57=0, 0,
            SUMPRODUCT(
               Q$39
               * (Q$57*(Q$56-_xlfn.SEQUENCE(Q$56)+1)
                  /(1-(1+Q$57)^-(Q$56-_xlfn.SEQUENCE(Q$56)+1))
                  -1)
            )
         ),
      Q65=Database!$B$609, 0,
      Q65=Database!$B$610, 0,
      Q65=Database!$B$611, 0
   ),
   0
)</f>
        <v>0</v>
      </c>
      <c r="R88" s="26" cm="1">
        <f t="array" ref="R88">IFERROR(
   _xlfn.IFS(
      R65=Database!$B$607,
         IF(R$58=0, 0,
            SUMPRODUCT(
               R$39
               * (R$58*(R$56-_xlfn.SEQUENCE(R$56)+1)
                  /(1-(1+R$58)^-(R$56-_xlfn.SEQUENCE(R$56)+1))
                  -1)
            )
         ),
      R65=Database!$B$608,
         IF(R$57=0, 0,
            SUMPRODUCT(
               R$39
               * (R$57*(R$56-_xlfn.SEQUENCE(R$56)+1)
                  /(1-(1+R$57)^-(R$56-_xlfn.SEQUENCE(R$56)+1))
                  -1)
            )
         ),
      R65=Database!$B$609, 0,
      R65=Database!$B$610, 0,
      R65=Database!$B$611, 0
   ),
   0
)</f>
        <v>0</v>
      </c>
      <c r="S88" s="26" cm="1">
        <f t="array" ref="S88">IFERROR(
   _xlfn.IFS(
      S65=Database!$B$607,
         IF(S$58=0, 0,
            SUMPRODUCT(
               S$39
               * (S$58*(S$56-_xlfn.SEQUENCE(S$56)+1)
                  /(1-(1+S$58)^-(S$56-_xlfn.SEQUENCE(S$56)+1))
                  -1)
            )
         ),
      S65=Database!$B$608,
         IF(S$57=0, 0,
            SUMPRODUCT(
               S$39
               * (S$57*(S$56-_xlfn.SEQUENCE(S$56)+1)
                  /(1-(1+S$57)^-(S$56-_xlfn.SEQUENCE(S$56)+1))
                  -1)
            )
         ),
      S65=Database!$B$609, 0,
      S65=Database!$B$610, 0,
      S65=Database!$B$611, 0
   ),
   0
)</f>
        <v>0</v>
      </c>
      <c r="T88" s="26" cm="1">
        <f t="array" ref="T88">IFERROR(
   _xlfn.IFS(
      T65=Database!$B$607,
         IF(T$58=0, 0,
            SUMPRODUCT(
               T$39
               * (T$58*(T$56-_xlfn.SEQUENCE(T$56)+1)
                  /(1-(1+T$58)^-(T$56-_xlfn.SEQUENCE(T$56)+1))
                  -1)
            )
         ),
      T65=Database!$B$608,
         IF(T$57=0, 0,
            SUMPRODUCT(
               T$39
               * (T$57*(T$56-_xlfn.SEQUENCE(T$56)+1)
                  /(1-(1+T$57)^-(T$56-_xlfn.SEQUENCE(T$56)+1))
                  -1)
            )
         ),
      T65=Database!$B$609, 0,
      T65=Database!$B$610, 0,
      T65=Database!$B$611, 0
   ),
   0
)</f>
        <v>0</v>
      </c>
      <c r="U88" s="26" cm="1">
        <f t="array" ref="U88">IFERROR(
   _xlfn.IFS(
      U65=Database!$B$607,
         IF(U$58=0, 0,
            SUMPRODUCT(
               U$39
               * (U$58*(U$56-_xlfn.SEQUENCE(U$56)+1)
                  /(1-(1+U$58)^-(U$56-_xlfn.SEQUENCE(U$56)+1))
                  -1)
            )
         ),
      U65=Database!$B$608,
         IF(U$57=0, 0,
            SUMPRODUCT(
               U$39
               * (U$57*(U$56-_xlfn.SEQUENCE(U$56)+1)
                  /(1-(1+U$57)^-(U$56-_xlfn.SEQUENCE(U$56)+1))
                  -1)
            )
         ),
      U65=Database!$B$609, 0,
      U65=Database!$B$610, 0,
      U65=Database!$B$611, 0
   ),
   0
)</f>
        <v>0</v>
      </c>
      <c r="V88" s="26" cm="1">
        <f t="array" ref="V88">IFERROR(
   _xlfn.IFS(
      V65=Database!$B$607,
         IF(V$58=0, 0,
            SUMPRODUCT(
               V$39
               * (V$58*(V$56-_xlfn.SEQUENCE(V$56)+1)
                  /(1-(1+V$58)^-(V$56-_xlfn.SEQUENCE(V$56)+1))
                  -1)
            )
         ),
      V65=Database!$B$608,
         IF(V$57=0, 0,
            SUMPRODUCT(
               V$39
               * (V$57*(V$56-_xlfn.SEQUENCE(V$56)+1)
                  /(1-(1+V$57)^-(V$56-_xlfn.SEQUENCE(V$56)+1))
                  -1)
            )
         ),
      V65=Database!$B$609, 0,
      V65=Database!$B$610, 0,
      V65=Database!$B$611, 0
   ),
   0
)</f>
        <v>0</v>
      </c>
      <c r="W88" s="26" cm="1">
        <f t="array" ref="W88">IFERROR(
   _xlfn.IFS(
      W65=Database!$B$607,
         IF(W$58=0, 0,
            SUMPRODUCT(
               W$39
               * (W$58*(W$56-_xlfn.SEQUENCE(W$56)+1)
                  /(1-(1+W$58)^-(W$56-_xlfn.SEQUENCE(W$56)+1))
                  -1)
            )
         ),
      W65=Database!$B$608,
         IF(W$57=0, 0,
            SUMPRODUCT(
               W$39
               * (W$57*(W$56-_xlfn.SEQUENCE(W$56)+1)
                  /(1-(1+W$57)^-(W$56-_xlfn.SEQUENCE(W$56)+1))
                  -1)
            )
         ),
      W65=Database!$B$609, 0,
      W65=Database!$B$610, 0,
      W65=Database!$B$611, 0
   ),
   0
)</f>
        <v>0</v>
      </c>
      <c r="X88" s="26" cm="1">
        <f t="array" ref="X88">IFERROR(
   _xlfn.IFS(
      X65=Database!$B$607,
         IF(X$58=0, 0,
            SUMPRODUCT(
               X$39
               * (X$58*(X$56-_xlfn.SEQUENCE(X$56)+1)
                  /(1-(1+X$58)^-(X$56-_xlfn.SEQUENCE(X$56)+1))
                  -1)
            )
         ),
      X65=Database!$B$608,
         IF(X$57=0, 0,
            SUMPRODUCT(
               X$39
               * (X$57*(X$56-_xlfn.SEQUENCE(X$56)+1)
                  /(1-(1+X$57)^-(X$56-_xlfn.SEQUENCE(X$56)+1))
                  -1)
            )
         ),
      X65=Database!$B$609, 0,
      X65=Database!$B$610, 0,
      X65=Database!$B$611, 0
   ),
   0
)</f>
        <v>0</v>
      </c>
      <c r="Y88" s="26" cm="1">
        <f t="array" ref="Y88">IFERROR(
   _xlfn.IFS(
      Y65=Database!$B$607,
         IF(Y$58=0, 0,
            SUMPRODUCT(
               Y$39
               * (Y$58*(Y$56-_xlfn.SEQUENCE(Y$56)+1)
                  /(1-(1+Y$58)^-(Y$56-_xlfn.SEQUENCE(Y$56)+1))
                  -1)
            )
         ),
      Y65=Database!$B$608,
         IF(Y$57=0, 0,
            SUMPRODUCT(
               Y$39
               * (Y$57*(Y$56-_xlfn.SEQUENCE(Y$56)+1)
                  /(1-(1+Y$57)^-(Y$56-_xlfn.SEQUENCE(Y$56)+1))
                  -1)
            )
         ),
      Y65=Database!$B$609, 0,
      Y65=Database!$B$610, 0,
      Y65=Database!$B$611, 0
   ),
   0
)</f>
        <v>0</v>
      </c>
      <c r="Z88" s="26" cm="1">
        <f t="array" ref="Z88">IFERROR(
   _xlfn.IFS(
      Z65=Database!$B$607,
         IF(Z$58=0, 0,
            SUMPRODUCT(
               Z$39
               * (Z$58*(Z$56-_xlfn.SEQUENCE(Z$56)+1)
                  /(1-(1+Z$58)^-(Z$56-_xlfn.SEQUENCE(Z$56)+1))
                  -1)
            )
         ),
      Z65=Database!$B$608,
         IF(Z$57=0, 0,
            SUMPRODUCT(
               Z$39
               * (Z$57*(Z$56-_xlfn.SEQUENCE(Z$56)+1)
                  /(1-(1+Z$57)^-(Z$56-_xlfn.SEQUENCE(Z$56)+1))
                  -1)
            )
         ),
      Z65=Database!$B$609, 0,
      Z65=Database!$B$610, 0,
      Z65=Database!$B$611, 0
   ),
   0
)</f>
        <v>0</v>
      </c>
      <c r="AA88" s="26" cm="1">
        <f t="array" ref="AA88">IFERROR(
   _xlfn.IFS(
      AA65=Database!$B$607,
         IF(AA$58=0, 0,
            SUMPRODUCT(
               AA$39
               * (AA$58*(AA$56-_xlfn.SEQUENCE(AA$56)+1)
                  /(1-(1+AA$58)^-(AA$56-_xlfn.SEQUENCE(AA$56)+1))
                  -1)
            )
         ),
      AA65=Database!$B$608,
         IF(AA$57=0, 0,
            SUMPRODUCT(
               AA$39
               * (AA$57*(AA$56-_xlfn.SEQUENCE(AA$56)+1)
                  /(1-(1+AA$57)^-(AA$56-_xlfn.SEQUENCE(AA$56)+1))
                  -1)
            )
         ),
      AA65=Database!$B$609, 0,
      AA65=Database!$B$610, 0,
      AA65=Database!$B$611, 0
   ),
   0
)</f>
        <v>0</v>
      </c>
      <c r="AB88" s="26" cm="1">
        <f t="array" ref="AB88">IFERROR(
   _xlfn.IFS(
      AB65=Database!$B$607,
         IF(AB$58=0, 0,
            SUMPRODUCT(
               AB$39
               * (AB$58*(AB$56-_xlfn.SEQUENCE(AB$56)+1)
                  /(1-(1+AB$58)^-(AB$56-_xlfn.SEQUENCE(AB$56)+1))
                  -1)
            )
         ),
      AB65=Database!$B$608,
         IF(AB$57=0, 0,
            SUMPRODUCT(
               AB$39
               * (AB$57*(AB$56-_xlfn.SEQUENCE(AB$56)+1)
                  /(1-(1+AB$57)^-(AB$56-_xlfn.SEQUENCE(AB$56)+1))
                  -1)
            )
         ),
      AB65=Database!$B$609, 0,
      AB65=Database!$B$610, 0,
      AB65=Database!$B$611, 0
   ),
   0
)</f>
        <v>0</v>
      </c>
      <c r="AC88" s="26" cm="1">
        <f t="array" ref="AC88">IFERROR(
   _xlfn.IFS(
      AC65=Database!$B$607,
         IF(AC$58=0, 0,
            SUMPRODUCT(
               AC$39
               * (AC$58*(AC$56-_xlfn.SEQUENCE(AC$56)+1)
                  /(1-(1+AC$58)^-(AC$56-_xlfn.SEQUENCE(AC$56)+1))
                  -1)
            )
         ),
      AC65=Database!$B$608,
         IF(AC$57=0, 0,
            SUMPRODUCT(
               AC$39
               * (AC$57*(AC$56-_xlfn.SEQUENCE(AC$56)+1)
                  /(1-(1+AC$57)^-(AC$56-_xlfn.SEQUENCE(AC$56)+1))
                  -1)
            )
         ),
      AC65=Database!$B$609, 0,
      AC65=Database!$B$610, 0,
      AC65=Database!$B$611, 0
   ),
   0
)</f>
        <v>0</v>
      </c>
      <c r="AD88" s="26" cm="1">
        <f t="array" ref="AD88">IFERROR(
   _xlfn.IFS(
      AD65=Database!$B$607,
         IF(AD$58=0, 0,
            SUMPRODUCT(
               AD$39
               * (AD$58*(AD$56-_xlfn.SEQUENCE(AD$56)+1)
                  /(1-(1+AD$58)^-(AD$56-_xlfn.SEQUENCE(AD$56)+1))
                  -1)
            )
         ),
      AD65=Database!$B$608,
         IF(AD$57=0, 0,
            SUMPRODUCT(
               AD$39
               * (AD$57*(AD$56-_xlfn.SEQUENCE(AD$56)+1)
                  /(1-(1+AD$57)^-(AD$56-_xlfn.SEQUENCE(AD$56)+1))
                  -1)
            )
         ),
      AD65=Database!$B$609, 0,
      AD65=Database!$B$610, 0,
      AD65=Database!$B$611, 0
   ),
   0
)</f>
        <v>0</v>
      </c>
      <c r="AE88" s="26" cm="1">
        <f t="array" ref="AE88">IFERROR(
   _xlfn.IFS(
      AE65=Database!$B$607,
         IF(AE$58=0, 0,
            SUMPRODUCT(
               AE$39
               * (AE$58*(AE$56-_xlfn.SEQUENCE(AE$56)+1)
                  /(1-(1+AE$58)^-(AE$56-_xlfn.SEQUENCE(AE$56)+1))
                  -1)
            )
         ),
      AE65=Database!$B$608,
         IF(AE$57=0, 0,
            SUMPRODUCT(
               AE$39
               * (AE$57*(AE$56-_xlfn.SEQUENCE(AE$56)+1)
                  /(1-(1+AE$57)^-(AE$56-_xlfn.SEQUENCE(AE$56)+1))
                  -1)
            )
         ),
      AE65=Database!$B$609, 0,
      AE65=Database!$B$610, 0,
      AE65=Database!$B$611, 0
   ),
   0
)</f>
        <v>0</v>
      </c>
      <c r="AF88" s="26" cm="1">
        <f t="array" ref="AF88">IFERROR(
   _xlfn.IFS(
      AF65=Database!$B$607,
         IF(AF$58=0, 0,
            SUMPRODUCT(
               AF$39
               * (AF$58*(AF$56-_xlfn.SEQUENCE(AF$56)+1)
                  /(1-(1+AF$58)^-(AF$56-_xlfn.SEQUENCE(AF$56)+1))
                  -1)
            )
         ),
      AF65=Database!$B$608,
         IF(AF$57=0, 0,
            SUMPRODUCT(
               AF$39
               * (AF$57*(AF$56-_xlfn.SEQUENCE(AF$56)+1)
                  /(1-(1+AF$57)^-(AF$56-_xlfn.SEQUENCE(AF$56)+1))
                  -1)
            )
         ),
      AF65=Database!$B$609, 0,
      AF65=Database!$B$610, 0,
      AF65=Database!$B$611, 0
   ),
   0
)</f>
        <v>0</v>
      </c>
      <c r="AG88" s="26" cm="1">
        <f t="array" ref="AG88">IFERROR(
   _xlfn.IFS(
      AG65=Database!$B$607,
         IF(AG$58=0, 0,
            SUMPRODUCT(
               AG$39
               * (AG$58*(AG$56-_xlfn.SEQUENCE(AG$56)+1)
                  /(1-(1+AG$58)^-(AG$56-_xlfn.SEQUENCE(AG$56)+1))
                  -1)
            )
         ),
      AG65=Database!$B$608,
         IF(AG$57=0, 0,
            SUMPRODUCT(
               AG$39
               * (AG$57*(AG$56-_xlfn.SEQUENCE(AG$56)+1)
                  /(1-(1+AG$57)^-(AG$56-_xlfn.SEQUENCE(AG$56)+1))
                  -1)
            )
         ),
      AG65=Database!$B$609, 0,
      AG65=Database!$B$610, 0,
      AG65=Database!$B$611, 0
   ),
   0
)</f>
        <v>0</v>
      </c>
      <c r="AH88" s="26" cm="1">
        <f t="array" ref="AH88">IFERROR(
   _xlfn.IFS(
      AH65=Database!$B$607,
         IF(AH$58=0, 0,
            SUMPRODUCT(
               AH$39
               * (AH$58*(AH$56-_xlfn.SEQUENCE(AH$56)+1)
                  /(1-(1+AH$58)^-(AH$56-_xlfn.SEQUENCE(AH$56)+1))
                  -1)
            )
         ),
      AH65=Database!$B$608,
         IF(AH$57=0, 0,
            SUMPRODUCT(
               AH$39
               * (AH$57*(AH$56-_xlfn.SEQUENCE(AH$56)+1)
                  /(1-(1+AH$57)^-(AH$56-_xlfn.SEQUENCE(AH$56)+1))
                  -1)
            )
         ),
      AH65=Database!$B$609, 0,
      AH65=Database!$B$610, 0,
      AH65=Database!$B$611, 0
   ),
   0
)</f>
        <v>0</v>
      </c>
      <c r="AI88" s="26" cm="1">
        <f t="array" ref="AI88">IFERROR(
   _xlfn.IFS(
      AI65=Database!$B$607,
         IF(AI$58=0, 0,
            SUMPRODUCT(
               AI$39
               * (AI$58*(AI$56-_xlfn.SEQUENCE(AI$56)+1)
                  /(1-(1+AI$58)^-(AI$56-_xlfn.SEQUENCE(AI$56)+1))
                  -1)
            )
         ),
      AI65=Database!$B$608,
         IF(AI$57=0, 0,
            SUMPRODUCT(
               AI$39
               * (AI$57*(AI$56-_xlfn.SEQUENCE(AI$56)+1)
                  /(1-(1+AI$57)^-(AI$56-_xlfn.SEQUENCE(AI$56)+1))
                  -1)
            )
         ),
      AI65=Database!$B$609, 0,
      AI65=Database!$B$610, 0,
      AI65=Database!$B$611, 0
   ),
   0
)</f>
        <v>0</v>
      </c>
      <c r="AJ88" s="26" cm="1">
        <f t="array" ref="AJ88">IFERROR(
   _xlfn.IFS(
      AJ65=Database!$B$607,
         IF(AJ$58=0, 0,
            SUMPRODUCT(
               AJ$39
               * (AJ$58*(AJ$56-_xlfn.SEQUENCE(AJ$56)+1)
                  /(1-(1+AJ$58)^-(AJ$56-_xlfn.SEQUENCE(AJ$56)+1))
                  -1)
            )
         ),
      AJ65=Database!$B$608,
         IF(AJ$57=0, 0,
            SUMPRODUCT(
               AJ$39
               * (AJ$57*(AJ$56-_xlfn.SEQUENCE(AJ$56)+1)
                  /(1-(1+AJ$57)^-(AJ$56-_xlfn.SEQUENCE(AJ$56)+1))
                  -1)
            )
         ),
      AJ65=Database!$B$609, 0,
      AJ65=Database!$B$610, 0,
      AJ65=Database!$B$611, 0
   ),
   0
)</f>
        <v>0</v>
      </c>
      <c r="AK88" s="26" cm="1">
        <f t="array" ref="AK88">IFERROR(
   _xlfn.IFS(
      AK65=Database!$B$607,
         IF(AK$58=0, 0,
            SUMPRODUCT(
               AK$39
               * (AK$58*(AK$56-_xlfn.SEQUENCE(AK$56)+1)
                  /(1-(1+AK$58)^-(AK$56-_xlfn.SEQUENCE(AK$56)+1))
                  -1)
            )
         ),
      AK65=Database!$B$608,
         IF(AK$57=0, 0,
            SUMPRODUCT(
               AK$39
               * (AK$57*(AK$56-_xlfn.SEQUENCE(AK$56)+1)
                  /(1-(1+AK$57)^-(AK$56-_xlfn.SEQUENCE(AK$56)+1))
                  -1)
            )
         ),
      AK65=Database!$B$609, 0,
      AK65=Database!$B$610, 0,
      AK65=Database!$B$611, 0
   ),
   0
)</f>
        <v>0</v>
      </c>
      <c r="AL88" s="26" cm="1">
        <f t="array" ref="AL88">IFERROR(
   _xlfn.IFS(
      AL65=Database!$B$607,
         IF(AL$58=0, 0,
            SUMPRODUCT(
               AL$39
               * (AL$58*(AL$56-_xlfn.SEQUENCE(AL$56)+1)
                  /(1-(1+AL$58)^-(AL$56-_xlfn.SEQUENCE(AL$56)+1))
                  -1)
            )
         ),
      AL65=Database!$B$608,
         IF(AL$57=0, 0,
            SUMPRODUCT(
               AL$39
               * (AL$57*(AL$56-_xlfn.SEQUENCE(AL$56)+1)
                  /(1-(1+AL$57)^-(AL$56-_xlfn.SEQUENCE(AL$56)+1))
                  -1)
            )
         ),
      AL65=Database!$B$609, 0,
      AL65=Database!$B$610, 0,
      AL65=Database!$B$611, 0
   ),
   0
)</f>
        <v>0</v>
      </c>
      <c r="AM88" s="26" cm="1">
        <f t="array" ref="AM88">IFERROR(
   _xlfn.IFS(
      AM65=Database!$B$607,
         IF(AM$58=0, 0,
            SUMPRODUCT(
               AM$39
               * (AM$58*(AM$56-_xlfn.SEQUENCE(AM$56)+1)
                  /(1-(1+AM$58)^-(AM$56-_xlfn.SEQUENCE(AM$56)+1))
                  -1)
            )
         ),
      AM65=Database!$B$608,
         IF(AM$57=0, 0,
            SUMPRODUCT(
               AM$39
               * (AM$57*(AM$56-_xlfn.SEQUENCE(AM$56)+1)
                  /(1-(1+AM$57)^-(AM$56-_xlfn.SEQUENCE(AM$56)+1))
                  -1)
            )
         ),
      AM65=Database!$B$609, 0,
      AM65=Database!$B$610, 0,
      AM65=Database!$B$611, 0
   ),
   0
)</f>
        <v>0</v>
      </c>
      <c r="AN88" s="26" cm="1">
        <f t="array" ref="AN88">IFERROR(
   _xlfn.IFS(
      AN65=Database!$B$607,
         IF(AN$58=0, 0,
            SUMPRODUCT(
               AN$39
               * (AN$58*(AN$56-_xlfn.SEQUENCE(AN$56)+1)
                  /(1-(1+AN$58)^-(AN$56-_xlfn.SEQUENCE(AN$56)+1))
                  -1)
            )
         ),
      AN65=Database!$B$608,
         IF(AN$57=0, 0,
            SUMPRODUCT(
               AN$39
               * (AN$57*(AN$56-_xlfn.SEQUENCE(AN$56)+1)
                  /(1-(1+AN$57)^-(AN$56-_xlfn.SEQUENCE(AN$56)+1))
                  -1)
            )
         ),
      AN65=Database!$B$609, 0,
      AN65=Database!$B$610, 0,
      AN65=Database!$B$611, 0
   ),
   0
)</f>
        <v>0</v>
      </c>
      <c r="AO88" s="26" cm="1">
        <f t="array" ref="AO88">IFERROR(
   _xlfn.IFS(
      AO65=Database!$B$607,
         IF(AO$58=0, 0,
            SUMPRODUCT(
               AO$39
               * (AO$58*(AO$56-_xlfn.SEQUENCE(AO$56)+1)
                  /(1-(1+AO$58)^-(AO$56-_xlfn.SEQUENCE(AO$56)+1))
                  -1)
            )
         ),
      AO65=Database!$B$608,
         IF(AO$57=0, 0,
            SUMPRODUCT(
               AO$39
               * (AO$57*(AO$56-_xlfn.SEQUENCE(AO$56)+1)
                  /(1-(1+AO$57)^-(AO$56-_xlfn.SEQUENCE(AO$56)+1))
                  -1)
            )
         ),
      AO65=Database!$B$609, 0,
      AO65=Database!$B$610, 0,
      AO65=Database!$B$611, 0
   ),
   0
)</f>
        <v>0</v>
      </c>
      <c r="AP88" s="26" cm="1">
        <f t="array" ref="AP88">IFERROR(
   _xlfn.IFS(
      AP65=Database!$B$607,
         IF(AP$58=0, 0,
            SUMPRODUCT(
               AP$39
               * (AP$58*(AP$56-_xlfn.SEQUENCE(AP$56)+1)
                  /(1-(1+AP$58)^-(AP$56-_xlfn.SEQUENCE(AP$56)+1))
                  -1)
            )
         ),
      AP65=Database!$B$608,
         IF(AP$57=0, 0,
            SUMPRODUCT(
               AP$39
               * (AP$57*(AP$56-_xlfn.SEQUENCE(AP$56)+1)
                  /(1-(1+AP$57)^-(AP$56-_xlfn.SEQUENCE(AP$56)+1))
                  -1)
            )
         ),
      AP65=Database!$B$609, 0,
      AP65=Database!$B$610, 0,
      AP65=Database!$B$611, 0
   ),
   0
)</f>
        <v>0</v>
      </c>
      <c r="AQ88" s="26" cm="1">
        <f t="array" ref="AQ88">IFERROR(
   _xlfn.IFS(
      AQ65=Database!$B$607,
         IF(AQ$58=0, 0,
            SUMPRODUCT(
               AQ$39
               * (AQ$58*(AQ$56-_xlfn.SEQUENCE(AQ$56)+1)
                  /(1-(1+AQ$58)^-(AQ$56-_xlfn.SEQUENCE(AQ$56)+1))
                  -1)
            )
         ),
      AQ65=Database!$B$608,
         IF(AQ$57=0, 0,
            SUMPRODUCT(
               AQ$39
               * (AQ$57*(AQ$56-_xlfn.SEQUENCE(AQ$56)+1)
                  /(1-(1+AQ$57)^-(AQ$56-_xlfn.SEQUENCE(AQ$56)+1))
                  -1)
            )
         ),
      AQ65=Database!$B$609, 0,
      AQ65=Database!$B$610, 0,
      AQ65=Database!$B$611, 0
   ),
   0
)</f>
        <v>0</v>
      </c>
      <c r="AR88" s="26" cm="1">
        <f t="array" ref="AR88">IFERROR(
   _xlfn.IFS(
      AR65=Database!$B$607,
         IF(AR$58=0, 0,
            SUMPRODUCT(
               AR$39
               * (AR$58*(AR$56-_xlfn.SEQUENCE(AR$56)+1)
                  /(1-(1+AR$58)^-(AR$56-_xlfn.SEQUENCE(AR$56)+1))
                  -1)
            )
         ),
      AR65=Database!$B$608,
         IF(AR$57=0, 0,
            SUMPRODUCT(
               AR$39
               * (AR$57*(AR$56-_xlfn.SEQUENCE(AR$56)+1)
                  /(1-(1+AR$57)^-(AR$56-_xlfn.SEQUENCE(AR$56)+1))
                  -1)
            )
         ),
      AR65=Database!$B$609, 0,
      AR65=Database!$B$610, 0,
      AR65=Database!$B$611, 0
   ),
   0
)</f>
        <v>0</v>
      </c>
      <c r="AS88" s="26" cm="1">
        <f t="array" ref="AS88">IFERROR(
   _xlfn.IFS(
      AS65=Database!$B$607,
         IF(AS$58=0, 0,
            SUMPRODUCT(
               AS$39
               * (AS$58*(AS$56-_xlfn.SEQUENCE(AS$56)+1)
                  /(1-(1+AS$58)^-(AS$56-_xlfn.SEQUENCE(AS$56)+1))
                  -1)
            )
         ),
      AS65=Database!$B$608,
         IF(AS$57=0, 0,
            SUMPRODUCT(
               AS$39
               * (AS$57*(AS$56-_xlfn.SEQUENCE(AS$56)+1)
                  /(1-(1+AS$57)^-(AS$56-_xlfn.SEQUENCE(AS$56)+1))
                  -1)
            )
         ),
      AS65=Database!$B$609, 0,
      AS65=Database!$B$610, 0,
      AS65=Database!$B$611, 0
   ),
   0
)</f>
        <v>0</v>
      </c>
      <c r="AT88" s="26" cm="1">
        <f t="array" ref="AT88">IFERROR(
   _xlfn.IFS(
      AT65=Database!$B$607,
         IF(AT$58=0, 0,
            SUMPRODUCT(
               AT$39
               * (AT$58*(AT$56-_xlfn.SEQUENCE(AT$56)+1)
                  /(1-(1+AT$58)^-(AT$56-_xlfn.SEQUENCE(AT$56)+1))
                  -1)
            )
         ),
      AT65=Database!$B$608,
         IF(AT$57=0, 0,
            SUMPRODUCT(
               AT$39
               * (AT$57*(AT$56-_xlfn.SEQUENCE(AT$56)+1)
                  /(1-(1+AT$57)^-(AT$56-_xlfn.SEQUENCE(AT$56)+1))
                  -1)
            )
         ),
      AT65=Database!$B$609, 0,
      AT65=Database!$B$610, 0,
      AT65=Database!$B$611, 0
   ),
   0
)</f>
        <v>0</v>
      </c>
      <c r="AU88" s="186" cm="1">
        <f t="array" ref="AU88">IFERROR(
   _xlfn.IFS(
      AU65=Database!$B$607,
         IF(AU$58=0, 0,
            SUMPRODUCT(
               AU$39
               * (AU$58*(AU$56-_xlfn.SEQUENCE(AU$56)+1)
                  /(1-(1+AU$58)^-(AU$56-_xlfn.SEQUENCE(AU$56)+1))
                  -1)
            )
         ),
      AU65=Database!$B$608,
         IF(AU$57=0, 0,
            SUMPRODUCT(
               AU$39
               * (AU$57*(AU$56-_xlfn.SEQUENCE(AU$56)+1)
                  /(1-(1+AU$57)^-(AU$56-_xlfn.SEQUENCE(AU$56)+1))
                  -1)
            )
         ),
      AU65=Database!$B$609, 0,
      AU65=Database!$B$610, 0,
      AU65=Database!$B$611, 0
   ),
   0
)</f>
        <v>0</v>
      </c>
    </row>
    <row r="89" spans="2:47" ht="18.75" customHeight="1" outlineLevel="2" thickBot="1" x14ac:dyDescent="0.3">
      <c r="B89" s="42"/>
      <c r="C89" s="65" t="s">
        <v>1338</v>
      </c>
      <c r="D89" s="4" t="s">
        <v>1339</v>
      </c>
      <c r="E89" s="30" cm="1">
        <f t="array" ref="E89">IFERROR(
   _xlfn.IFS(
      E67=Database!$B$607,
         IF(E$58=0, 0,
            SUMPRODUCT(
               E$40
               * (E$58*(E$56-_xlfn.SEQUENCE(E$56)+1)
                  /(1-(1+E$58)^-(E$56-_xlfn.SEQUENCE(E$56)+1))
                  -1)
            )
         ),
      E67=Database!$B$608,
         IF(E$57=0, 0,
            SUMPRODUCT(
               E$40
               * (E$57*(E$56-_xlfn.SEQUENCE(E$56)+1)
                  /(1-(1+E$57)^-(E$56-_xlfn.SEQUENCE(E$56)+1))
                  -1)
            )
         ),
      E67=Database!$B$609, 0,
      E67=Database!$B$610, 0,
      E67=Database!$B$611, 0
   ),
   0
)</f>
        <v>0</v>
      </c>
      <c r="F89" s="26" cm="1">
        <f t="array" ref="F89">IFERROR(
   _xlfn.IFS(
      F67=Database!$B$607,
         IF(F$58=0, 0,
            SUMPRODUCT(
               F$40
               * (F$58*(F$56-_xlfn.SEQUENCE(F$56)+1)
                  /(1-(1+F$58)^-(F$56-_xlfn.SEQUENCE(F$56)+1))
                  -1)
            )
         ),
      F67=Database!$B$608,
         IF(F$57=0, 0,
            SUMPRODUCT(
               F$40
               * (F$57*(F$56-_xlfn.SEQUENCE(F$56)+1)
                  /(1-(1+F$57)^-(F$56-_xlfn.SEQUENCE(F$56)+1))
                  -1)
            )
         ),
      F67=Database!$B$609, 0,
      F67=Database!$B$610, 0,
      F67=Database!$B$611, 0
   ),
   0
)</f>
        <v>0</v>
      </c>
      <c r="G89" s="26" cm="1">
        <f t="array" ref="G89">IFERROR(
   _xlfn.IFS(
      G67=Database!$B$607,
         IF(G$58=0, 0,
            SUMPRODUCT(
               G$40
               * (G$58*(G$56-_xlfn.SEQUENCE(G$56)+1)
                  /(1-(1+G$58)^-(G$56-_xlfn.SEQUENCE(G$56)+1))
                  -1)
            )
         ),
      G67=Database!$B$608,
         IF(G$57=0, 0,
            SUMPRODUCT(
               G$40
               * (G$57*(G$56-_xlfn.SEQUENCE(G$56)+1)
                  /(1-(1+G$57)^-(G$56-_xlfn.SEQUENCE(G$56)+1))
                  -1)
            )
         ),
      G67=Database!$B$609, 0,
      G67=Database!$B$610, 0,
      G67=Database!$B$611, 0
   ),
   0
)</f>
        <v>0</v>
      </c>
      <c r="H89" s="26" cm="1">
        <f t="array" ref="H89">IFERROR(
   _xlfn.IFS(
      H67=Database!$B$607,
         IF(H$58=0, 0,
            SUMPRODUCT(
               H$40
               * (H$58*(H$56-_xlfn.SEQUENCE(H$56)+1)
                  /(1-(1+H$58)^-(H$56-_xlfn.SEQUENCE(H$56)+1))
                  -1)
            )
         ),
      H67=Database!$B$608,
         IF(H$57=0, 0,
            SUMPRODUCT(
               H$40
               * (H$57*(H$56-_xlfn.SEQUENCE(H$56)+1)
                  /(1-(1+H$57)^-(H$56-_xlfn.SEQUENCE(H$56)+1))
                  -1)
            )
         ),
      H67=Database!$B$609, 0,
      H67=Database!$B$610, 0,
      H67=Database!$B$611, 0
   ),
   0
)</f>
        <v>0</v>
      </c>
      <c r="I89" s="26" cm="1">
        <f t="array" ref="I89">IFERROR(
   _xlfn.IFS(
      I67=Database!$B$607,
         IF(I$58=0, 0,
            SUMPRODUCT(
               I$40
               * (I$58*(I$56-_xlfn.SEQUENCE(I$56)+1)
                  /(1-(1+I$58)^-(I$56-_xlfn.SEQUENCE(I$56)+1))
                  -1)
            )
         ),
      I67=Database!$B$608,
         IF(I$57=0, 0,
            SUMPRODUCT(
               I$40
               * (I$57*(I$56-_xlfn.SEQUENCE(I$56)+1)
                  /(1-(1+I$57)^-(I$56-_xlfn.SEQUENCE(I$56)+1))
                  -1)
            )
         ),
      I67=Database!$B$609, 0,
      I67=Database!$B$610, 0,
      I67=Database!$B$611, 0
   ),
   0
)</f>
        <v>0</v>
      </c>
      <c r="J89" s="26" cm="1">
        <f t="array" ref="J89">IFERROR(
   _xlfn.IFS(
      J67=Database!$B$607,
         IF(J$58=0, 0,
            SUMPRODUCT(
               J$40
               * (J$58*(J$56-_xlfn.SEQUENCE(J$56)+1)
                  /(1-(1+J$58)^-(J$56-_xlfn.SEQUENCE(J$56)+1))
                  -1)
            )
         ),
      J67=Database!$B$608,
         IF(J$57=0, 0,
            SUMPRODUCT(
               J$40
               * (J$57*(J$56-_xlfn.SEQUENCE(J$56)+1)
                  /(1-(1+J$57)^-(J$56-_xlfn.SEQUENCE(J$56)+1))
                  -1)
            )
         ),
      J67=Database!$B$609, 0,
      J67=Database!$B$610, 0,
      J67=Database!$B$611, 0
   ),
   0
)</f>
        <v>0</v>
      </c>
      <c r="K89" s="26" cm="1">
        <f t="array" ref="K89">IFERROR(
   _xlfn.IFS(
      K67=Database!$B$607,
         IF(K$58=0, 0,
            SUMPRODUCT(
               K$40
               * (K$58*(K$56-_xlfn.SEQUENCE(K$56)+1)
                  /(1-(1+K$58)^-(K$56-_xlfn.SEQUENCE(K$56)+1))
                  -1)
            )
         ),
      K67=Database!$B$608,
         IF(K$57=0, 0,
            SUMPRODUCT(
               K$40
               * (K$57*(K$56-_xlfn.SEQUENCE(K$56)+1)
                  /(1-(1+K$57)^-(K$56-_xlfn.SEQUENCE(K$56)+1))
                  -1)
            )
         ),
      K67=Database!$B$609, 0,
      K67=Database!$B$610, 0,
      K67=Database!$B$611, 0
   ),
   0
)</f>
        <v>0</v>
      </c>
      <c r="L89" s="26" cm="1">
        <f t="array" ref="L89">IFERROR(
   _xlfn.IFS(
      L67=Database!$B$607,
         IF(L$58=0, 0,
            SUMPRODUCT(
               L$40
               * (L$58*(L$56-_xlfn.SEQUENCE(L$56)+1)
                  /(1-(1+L$58)^-(L$56-_xlfn.SEQUENCE(L$56)+1))
                  -1)
            )
         ),
      L67=Database!$B$608,
         IF(L$57=0, 0,
            SUMPRODUCT(
               L$40
               * (L$57*(L$56-_xlfn.SEQUENCE(L$56)+1)
                  /(1-(1+L$57)^-(L$56-_xlfn.SEQUENCE(L$56)+1))
                  -1)
            )
         ),
      L67=Database!$B$609, 0,
      L67=Database!$B$610, 0,
      L67=Database!$B$611, 0
   ),
   0
)</f>
        <v>0</v>
      </c>
      <c r="M89" s="26" cm="1">
        <f t="array" ref="M89">IFERROR(
   _xlfn.IFS(
      M67=Database!$B$607,
         IF(M$58=0, 0,
            SUMPRODUCT(
               M$40
               * (M$58*(M$56-_xlfn.SEQUENCE(M$56)+1)
                  /(1-(1+M$58)^-(M$56-_xlfn.SEQUENCE(M$56)+1))
                  -1)
            )
         ),
      M67=Database!$B$608,
         IF(M$57=0, 0,
            SUMPRODUCT(
               M$40
               * (M$57*(M$56-_xlfn.SEQUENCE(M$56)+1)
                  /(1-(1+M$57)^-(M$56-_xlfn.SEQUENCE(M$56)+1))
                  -1)
            )
         ),
      M67=Database!$B$609, 0,
      M67=Database!$B$610, 0,
      M67=Database!$B$611, 0
   ),
   0
)</f>
        <v>0</v>
      </c>
      <c r="N89" s="26" cm="1">
        <f t="array" ref="N89">IFERROR(
   _xlfn.IFS(
      N67=Database!$B$607,
         IF(N$58=0, 0,
            SUMPRODUCT(
               N$40
               * (N$58*(N$56-_xlfn.SEQUENCE(N$56)+1)
                  /(1-(1+N$58)^-(N$56-_xlfn.SEQUENCE(N$56)+1))
                  -1)
            )
         ),
      N67=Database!$B$608,
         IF(N$57=0, 0,
            SUMPRODUCT(
               N$40
               * (N$57*(N$56-_xlfn.SEQUENCE(N$56)+1)
                  /(1-(1+N$57)^-(N$56-_xlfn.SEQUENCE(N$56)+1))
                  -1)
            )
         ),
      N67=Database!$B$609, 0,
      N67=Database!$B$610, 0,
      N67=Database!$B$611, 0
   ),
   0
)</f>
        <v>0</v>
      </c>
      <c r="O89" s="26" cm="1">
        <f t="array" ref="O89">IFERROR(
   _xlfn.IFS(
      O67=Database!$B$607,
         IF(O$58=0, 0,
            SUMPRODUCT(
               O$40
               * (O$58*(O$56-_xlfn.SEQUENCE(O$56)+1)
                  /(1-(1+O$58)^-(O$56-_xlfn.SEQUENCE(O$56)+1))
                  -1)
            )
         ),
      O67=Database!$B$608,
         IF(O$57=0, 0,
            SUMPRODUCT(
               O$40
               * (O$57*(O$56-_xlfn.SEQUENCE(O$56)+1)
                  /(1-(1+O$57)^-(O$56-_xlfn.SEQUENCE(O$56)+1))
                  -1)
            )
         ),
      O67=Database!$B$609, 0,
      O67=Database!$B$610, 0,
      O67=Database!$B$611, 0
   ),
   0
)</f>
        <v>0</v>
      </c>
      <c r="P89" s="26" cm="1">
        <f t="array" ref="P89">IFERROR(
   _xlfn.IFS(
      P67=Database!$B$607,
         IF(P$58=0, 0,
            SUMPRODUCT(
               P$40
               * (P$58*(P$56-_xlfn.SEQUENCE(P$56)+1)
                  /(1-(1+P$58)^-(P$56-_xlfn.SEQUENCE(P$56)+1))
                  -1)
            )
         ),
      P67=Database!$B$608,
         IF(P$57=0, 0,
            SUMPRODUCT(
               P$40
               * (P$57*(P$56-_xlfn.SEQUENCE(P$56)+1)
                  /(1-(1+P$57)^-(P$56-_xlfn.SEQUENCE(P$56)+1))
                  -1)
            )
         ),
      P67=Database!$B$609, 0,
      P67=Database!$B$610, 0,
      P67=Database!$B$611, 0
   ),
   0
)</f>
        <v>0</v>
      </c>
      <c r="Q89" s="26" cm="1">
        <f t="array" ref="Q89">IFERROR(
   _xlfn.IFS(
      Q67=Database!$B$607,
         IF(Q$58=0, 0,
            SUMPRODUCT(
               Q$40
               * (Q$58*(Q$56-_xlfn.SEQUENCE(Q$56)+1)
                  /(1-(1+Q$58)^-(Q$56-_xlfn.SEQUENCE(Q$56)+1))
                  -1)
            )
         ),
      Q67=Database!$B$608,
         IF(Q$57=0, 0,
            SUMPRODUCT(
               Q$40
               * (Q$57*(Q$56-_xlfn.SEQUENCE(Q$56)+1)
                  /(1-(1+Q$57)^-(Q$56-_xlfn.SEQUENCE(Q$56)+1))
                  -1)
            )
         ),
      Q67=Database!$B$609, 0,
      Q67=Database!$B$610, 0,
      Q67=Database!$B$611, 0
   ),
   0
)</f>
        <v>0</v>
      </c>
      <c r="R89" s="26" cm="1">
        <f t="array" ref="R89">IFERROR(
   _xlfn.IFS(
      R67=Database!$B$607,
         IF(R$58=0, 0,
            SUMPRODUCT(
               R$40
               * (R$58*(R$56-_xlfn.SEQUENCE(R$56)+1)
                  /(1-(1+R$58)^-(R$56-_xlfn.SEQUENCE(R$56)+1))
                  -1)
            )
         ),
      R67=Database!$B$608,
         IF(R$57=0, 0,
            SUMPRODUCT(
               R$40
               * (R$57*(R$56-_xlfn.SEQUENCE(R$56)+1)
                  /(1-(1+R$57)^-(R$56-_xlfn.SEQUENCE(R$56)+1))
                  -1)
            )
         ),
      R67=Database!$B$609, 0,
      R67=Database!$B$610, 0,
      R67=Database!$B$611, 0
   ),
   0
)</f>
        <v>0</v>
      </c>
      <c r="S89" s="26" cm="1">
        <f t="array" ref="S89">IFERROR(
   _xlfn.IFS(
      S67=Database!$B$607,
         IF(S$58=0, 0,
            SUMPRODUCT(
               S$40
               * (S$58*(S$56-_xlfn.SEQUENCE(S$56)+1)
                  /(1-(1+S$58)^-(S$56-_xlfn.SEQUENCE(S$56)+1))
                  -1)
            )
         ),
      S67=Database!$B$608,
         IF(S$57=0, 0,
            SUMPRODUCT(
               S$40
               * (S$57*(S$56-_xlfn.SEQUENCE(S$56)+1)
                  /(1-(1+S$57)^-(S$56-_xlfn.SEQUENCE(S$56)+1))
                  -1)
            )
         ),
      S67=Database!$B$609, 0,
      S67=Database!$B$610, 0,
      S67=Database!$B$611, 0
   ),
   0
)</f>
        <v>0</v>
      </c>
      <c r="T89" s="26" cm="1">
        <f t="array" ref="T89">IFERROR(
   _xlfn.IFS(
      T67=Database!$B$607,
         IF(T$58=0, 0,
            SUMPRODUCT(
               T$40
               * (T$58*(T$56-_xlfn.SEQUENCE(T$56)+1)
                  /(1-(1+T$58)^-(T$56-_xlfn.SEQUENCE(T$56)+1))
                  -1)
            )
         ),
      T67=Database!$B$608,
         IF(T$57=0, 0,
            SUMPRODUCT(
               T$40
               * (T$57*(T$56-_xlfn.SEQUENCE(T$56)+1)
                  /(1-(1+T$57)^-(T$56-_xlfn.SEQUENCE(T$56)+1))
                  -1)
            )
         ),
      T67=Database!$B$609, 0,
      T67=Database!$B$610, 0,
      T67=Database!$B$611, 0
   ),
   0
)</f>
        <v>0</v>
      </c>
      <c r="U89" s="26" cm="1">
        <f t="array" ref="U89">IFERROR(
   _xlfn.IFS(
      U67=Database!$B$607,
         IF(U$58=0, 0,
            SUMPRODUCT(
               U$40
               * (U$58*(U$56-_xlfn.SEQUENCE(U$56)+1)
                  /(1-(1+U$58)^-(U$56-_xlfn.SEQUENCE(U$56)+1))
                  -1)
            )
         ),
      U67=Database!$B$608,
         IF(U$57=0, 0,
            SUMPRODUCT(
               U$40
               * (U$57*(U$56-_xlfn.SEQUENCE(U$56)+1)
                  /(1-(1+U$57)^-(U$56-_xlfn.SEQUENCE(U$56)+1))
                  -1)
            )
         ),
      U67=Database!$B$609, 0,
      U67=Database!$B$610, 0,
      U67=Database!$B$611, 0
   ),
   0
)</f>
        <v>0</v>
      </c>
      <c r="V89" s="26" cm="1">
        <f t="array" ref="V89">IFERROR(
   _xlfn.IFS(
      V67=Database!$B$607,
         IF(V$58=0, 0,
            SUMPRODUCT(
               V$40
               * (V$58*(V$56-_xlfn.SEQUENCE(V$56)+1)
                  /(1-(1+V$58)^-(V$56-_xlfn.SEQUENCE(V$56)+1))
                  -1)
            )
         ),
      V67=Database!$B$608,
         IF(V$57=0, 0,
            SUMPRODUCT(
               V$40
               * (V$57*(V$56-_xlfn.SEQUENCE(V$56)+1)
                  /(1-(1+V$57)^-(V$56-_xlfn.SEQUENCE(V$56)+1))
                  -1)
            )
         ),
      V67=Database!$B$609, 0,
      V67=Database!$B$610, 0,
      V67=Database!$B$611, 0
   ),
   0
)</f>
        <v>0</v>
      </c>
      <c r="W89" s="26" cm="1">
        <f t="array" ref="W89">IFERROR(
   _xlfn.IFS(
      W67=Database!$B$607,
         IF(W$58=0, 0,
            SUMPRODUCT(
               W$40
               * (W$58*(W$56-_xlfn.SEQUENCE(W$56)+1)
                  /(1-(1+W$58)^-(W$56-_xlfn.SEQUENCE(W$56)+1))
                  -1)
            )
         ),
      W67=Database!$B$608,
         IF(W$57=0, 0,
            SUMPRODUCT(
               W$40
               * (W$57*(W$56-_xlfn.SEQUENCE(W$56)+1)
                  /(1-(1+W$57)^-(W$56-_xlfn.SEQUENCE(W$56)+1))
                  -1)
            )
         ),
      W67=Database!$B$609, 0,
      W67=Database!$B$610, 0,
      W67=Database!$B$611, 0
   ),
   0
)</f>
        <v>0</v>
      </c>
      <c r="X89" s="26" cm="1">
        <f t="array" ref="X89">IFERROR(
   _xlfn.IFS(
      X67=Database!$B$607,
         IF(X$58=0, 0,
            SUMPRODUCT(
               X$40
               * (X$58*(X$56-_xlfn.SEQUENCE(X$56)+1)
                  /(1-(1+X$58)^-(X$56-_xlfn.SEQUENCE(X$56)+1))
                  -1)
            )
         ),
      X67=Database!$B$608,
         IF(X$57=0, 0,
            SUMPRODUCT(
               X$40
               * (X$57*(X$56-_xlfn.SEQUENCE(X$56)+1)
                  /(1-(1+X$57)^-(X$56-_xlfn.SEQUENCE(X$56)+1))
                  -1)
            )
         ),
      X67=Database!$B$609, 0,
      X67=Database!$B$610, 0,
      X67=Database!$B$611, 0
   ),
   0
)</f>
        <v>0</v>
      </c>
      <c r="Y89" s="26" cm="1">
        <f t="array" ref="Y89">IFERROR(
   _xlfn.IFS(
      Y67=Database!$B$607,
         IF(Y$58=0, 0,
            SUMPRODUCT(
               Y$40
               * (Y$58*(Y$56-_xlfn.SEQUENCE(Y$56)+1)
                  /(1-(1+Y$58)^-(Y$56-_xlfn.SEQUENCE(Y$56)+1))
                  -1)
            )
         ),
      Y67=Database!$B$608,
         IF(Y$57=0, 0,
            SUMPRODUCT(
               Y$40
               * (Y$57*(Y$56-_xlfn.SEQUENCE(Y$56)+1)
                  /(1-(1+Y$57)^-(Y$56-_xlfn.SEQUENCE(Y$56)+1))
                  -1)
            )
         ),
      Y67=Database!$B$609, 0,
      Y67=Database!$B$610, 0,
      Y67=Database!$B$611, 0
   ),
   0
)</f>
        <v>0</v>
      </c>
      <c r="Z89" s="26" cm="1">
        <f t="array" ref="Z89">IFERROR(
   _xlfn.IFS(
      Z67=Database!$B$607,
         IF(Z$58=0, 0,
            SUMPRODUCT(
               Z$40
               * (Z$58*(Z$56-_xlfn.SEQUENCE(Z$56)+1)
                  /(1-(1+Z$58)^-(Z$56-_xlfn.SEQUENCE(Z$56)+1))
                  -1)
            )
         ),
      Z67=Database!$B$608,
         IF(Z$57=0, 0,
            SUMPRODUCT(
               Z$40
               * (Z$57*(Z$56-_xlfn.SEQUENCE(Z$56)+1)
                  /(1-(1+Z$57)^-(Z$56-_xlfn.SEQUENCE(Z$56)+1))
                  -1)
            )
         ),
      Z67=Database!$B$609, 0,
      Z67=Database!$B$610, 0,
      Z67=Database!$B$611, 0
   ),
   0
)</f>
        <v>0</v>
      </c>
      <c r="AA89" s="26" cm="1">
        <f t="array" ref="AA89">IFERROR(
   _xlfn.IFS(
      AA67=Database!$B$607,
         IF(AA$58=0, 0,
            SUMPRODUCT(
               AA$40
               * (AA$58*(AA$56-_xlfn.SEQUENCE(AA$56)+1)
                  /(1-(1+AA$58)^-(AA$56-_xlfn.SEQUENCE(AA$56)+1))
                  -1)
            )
         ),
      AA67=Database!$B$608,
         IF(AA$57=0, 0,
            SUMPRODUCT(
               AA$40
               * (AA$57*(AA$56-_xlfn.SEQUENCE(AA$56)+1)
                  /(1-(1+AA$57)^-(AA$56-_xlfn.SEQUENCE(AA$56)+1))
                  -1)
            )
         ),
      AA67=Database!$B$609, 0,
      AA67=Database!$B$610, 0,
      AA67=Database!$B$611, 0
   ),
   0
)</f>
        <v>0</v>
      </c>
      <c r="AB89" s="26" cm="1">
        <f t="array" ref="AB89">IFERROR(
   _xlfn.IFS(
      AB67=Database!$B$607,
         IF(AB$58=0, 0,
            SUMPRODUCT(
               AB$40
               * (AB$58*(AB$56-_xlfn.SEQUENCE(AB$56)+1)
                  /(1-(1+AB$58)^-(AB$56-_xlfn.SEQUENCE(AB$56)+1))
                  -1)
            )
         ),
      AB67=Database!$B$608,
         IF(AB$57=0, 0,
            SUMPRODUCT(
               AB$40
               * (AB$57*(AB$56-_xlfn.SEQUENCE(AB$56)+1)
                  /(1-(1+AB$57)^-(AB$56-_xlfn.SEQUENCE(AB$56)+1))
                  -1)
            )
         ),
      AB67=Database!$B$609, 0,
      AB67=Database!$B$610, 0,
      AB67=Database!$B$611, 0
   ),
   0
)</f>
        <v>0</v>
      </c>
      <c r="AC89" s="26" cm="1">
        <f t="array" ref="AC89">IFERROR(
   _xlfn.IFS(
      AC67=Database!$B$607,
         IF(AC$58=0, 0,
            SUMPRODUCT(
               AC$40
               * (AC$58*(AC$56-_xlfn.SEQUENCE(AC$56)+1)
                  /(1-(1+AC$58)^-(AC$56-_xlfn.SEQUENCE(AC$56)+1))
                  -1)
            )
         ),
      AC67=Database!$B$608,
         IF(AC$57=0, 0,
            SUMPRODUCT(
               AC$40
               * (AC$57*(AC$56-_xlfn.SEQUENCE(AC$56)+1)
                  /(1-(1+AC$57)^-(AC$56-_xlfn.SEQUENCE(AC$56)+1))
                  -1)
            )
         ),
      AC67=Database!$B$609, 0,
      AC67=Database!$B$610, 0,
      AC67=Database!$B$611, 0
   ),
   0
)</f>
        <v>0</v>
      </c>
      <c r="AD89" s="26" cm="1">
        <f t="array" ref="AD89">IFERROR(
   _xlfn.IFS(
      AD67=Database!$B$607,
         IF(AD$58=0, 0,
            SUMPRODUCT(
               AD$40
               * (AD$58*(AD$56-_xlfn.SEQUENCE(AD$56)+1)
                  /(1-(1+AD$58)^-(AD$56-_xlfn.SEQUENCE(AD$56)+1))
                  -1)
            )
         ),
      AD67=Database!$B$608,
         IF(AD$57=0, 0,
            SUMPRODUCT(
               AD$40
               * (AD$57*(AD$56-_xlfn.SEQUENCE(AD$56)+1)
                  /(1-(1+AD$57)^-(AD$56-_xlfn.SEQUENCE(AD$56)+1))
                  -1)
            )
         ),
      AD67=Database!$B$609, 0,
      AD67=Database!$B$610, 0,
      AD67=Database!$B$611, 0
   ),
   0
)</f>
        <v>0</v>
      </c>
      <c r="AE89" s="26" cm="1">
        <f t="array" ref="AE89">IFERROR(
   _xlfn.IFS(
      AE67=Database!$B$607,
         IF(AE$58=0, 0,
            SUMPRODUCT(
               AE$40
               * (AE$58*(AE$56-_xlfn.SEQUENCE(AE$56)+1)
                  /(1-(1+AE$58)^-(AE$56-_xlfn.SEQUENCE(AE$56)+1))
                  -1)
            )
         ),
      AE67=Database!$B$608,
         IF(AE$57=0, 0,
            SUMPRODUCT(
               AE$40
               * (AE$57*(AE$56-_xlfn.SEQUENCE(AE$56)+1)
                  /(1-(1+AE$57)^-(AE$56-_xlfn.SEQUENCE(AE$56)+1))
                  -1)
            )
         ),
      AE67=Database!$B$609, 0,
      AE67=Database!$B$610, 0,
      AE67=Database!$B$611, 0
   ),
   0
)</f>
        <v>0</v>
      </c>
      <c r="AF89" s="26" cm="1">
        <f t="array" ref="AF89">IFERROR(
   _xlfn.IFS(
      AF67=Database!$B$607,
         IF(AF$58=0, 0,
            SUMPRODUCT(
               AF$40
               * (AF$58*(AF$56-_xlfn.SEQUENCE(AF$56)+1)
                  /(1-(1+AF$58)^-(AF$56-_xlfn.SEQUENCE(AF$56)+1))
                  -1)
            )
         ),
      AF67=Database!$B$608,
         IF(AF$57=0, 0,
            SUMPRODUCT(
               AF$40
               * (AF$57*(AF$56-_xlfn.SEQUENCE(AF$56)+1)
                  /(1-(1+AF$57)^-(AF$56-_xlfn.SEQUENCE(AF$56)+1))
                  -1)
            )
         ),
      AF67=Database!$B$609, 0,
      AF67=Database!$B$610, 0,
      AF67=Database!$B$611, 0
   ),
   0
)</f>
        <v>0</v>
      </c>
      <c r="AG89" s="26" cm="1">
        <f t="array" ref="AG89">IFERROR(
   _xlfn.IFS(
      AG67=Database!$B$607,
         IF(AG$58=0, 0,
            SUMPRODUCT(
               AG$40
               * (AG$58*(AG$56-_xlfn.SEQUENCE(AG$56)+1)
                  /(1-(1+AG$58)^-(AG$56-_xlfn.SEQUENCE(AG$56)+1))
                  -1)
            )
         ),
      AG67=Database!$B$608,
         IF(AG$57=0, 0,
            SUMPRODUCT(
               AG$40
               * (AG$57*(AG$56-_xlfn.SEQUENCE(AG$56)+1)
                  /(1-(1+AG$57)^-(AG$56-_xlfn.SEQUENCE(AG$56)+1))
                  -1)
            )
         ),
      AG67=Database!$B$609, 0,
      AG67=Database!$B$610, 0,
      AG67=Database!$B$611, 0
   ),
   0
)</f>
        <v>0</v>
      </c>
      <c r="AH89" s="26" cm="1">
        <f t="array" ref="AH89">IFERROR(
   _xlfn.IFS(
      AH67=Database!$B$607,
         IF(AH$58=0, 0,
            SUMPRODUCT(
               AH$40
               * (AH$58*(AH$56-_xlfn.SEQUENCE(AH$56)+1)
                  /(1-(1+AH$58)^-(AH$56-_xlfn.SEQUENCE(AH$56)+1))
                  -1)
            )
         ),
      AH67=Database!$B$608,
         IF(AH$57=0, 0,
            SUMPRODUCT(
               AH$40
               * (AH$57*(AH$56-_xlfn.SEQUENCE(AH$56)+1)
                  /(1-(1+AH$57)^-(AH$56-_xlfn.SEQUENCE(AH$56)+1))
                  -1)
            )
         ),
      AH67=Database!$B$609, 0,
      AH67=Database!$B$610, 0,
      AH67=Database!$B$611, 0
   ),
   0
)</f>
        <v>0</v>
      </c>
      <c r="AI89" s="26" cm="1">
        <f t="array" ref="AI89">IFERROR(
   _xlfn.IFS(
      AI67=Database!$B$607,
         IF(AI$58=0, 0,
            SUMPRODUCT(
               AI$40
               * (AI$58*(AI$56-_xlfn.SEQUENCE(AI$56)+1)
                  /(1-(1+AI$58)^-(AI$56-_xlfn.SEQUENCE(AI$56)+1))
                  -1)
            )
         ),
      AI67=Database!$B$608,
         IF(AI$57=0, 0,
            SUMPRODUCT(
               AI$40
               * (AI$57*(AI$56-_xlfn.SEQUENCE(AI$56)+1)
                  /(1-(1+AI$57)^-(AI$56-_xlfn.SEQUENCE(AI$56)+1))
                  -1)
            )
         ),
      AI67=Database!$B$609, 0,
      AI67=Database!$B$610, 0,
      AI67=Database!$B$611, 0
   ),
   0
)</f>
        <v>0</v>
      </c>
      <c r="AJ89" s="26" cm="1">
        <f t="array" ref="AJ89">IFERROR(
   _xlfn.IFS(
      AJ67=Database!$B$607,
         IF(AJ$58=0, 0,
            SUMPRODUCT(
               AJ$40
               * (AJ$58*(AJ$56-_xlfn.SEQUENCE(AJ$56)+1)
                  /(1-(1+AJ$58)^-(AJ$56-_xlfn.SEQUENCE(AJ$56)+1))
                  -1)
            )
         ),
      AJ67=Database!$B$608,
         IF(AJ$57=0, 0,
            SUMPRODUCT(
               AJ$40
               * (AJ$57*(AJ$56-_xlfn.SEQUENCE(AJ$56)+1)
                  /(1-(1+AJ$57)^-(AJ$56-_xlfn.SEQUENCE(AJ$56)+1))
                  -1)
            )
         ),
      AJ67=Database!$B$609, 0,
      AJ67=Database!$B$610, 0,
      AJ67=Database!$B$611, 0
   ),
   0
)</f>
        <v>0</v>
      </c>
      <c r="AK89" s="26" cm="1">
        <f t="array" ref="AK89">IFERROR(
   _xlfn.IFS(
      AK67=Database!$B$607,
         IF(AK$58=0, 0,
            SUMPRODUCT(
               AK$40
               * (AK$58*(AK$56-_xlfn.SEQUENCE(AK$56)+1)
                  /(1-(1+AK$58)^-(AK$56-_xlfn.SEQUENCE(AK$56)+1))
                  -1)
            )
         ),
      AK67=Database!$B$608,
         IF(AK$57=0, 0,
            SUMPRODUCT(
               AK$40
               * (AK$57*(AK$56-_xlfn.SEQUENCE(AK$56)+1)
                  /(1-(1+AK$57)^-(AK$56-_xlfn.SEQUENCE(AK$56)+1))
                  -1)
            )
         ),
      AK67=Database!$B$609, 0,
      AK67=Database!$B$610, 0,
      AK67=Database!$B$611, 0
   ),
   0
)</f>
        <v>0</v>
      </c>
      <c r="AL89" s="26" cm="1">
        <f t="array" ref="AL89">IFERROR(
   _xlfn.IFS(
      AL67=Database!$B$607,
         IF(AL$58=0, 0,
            SUMPRODUCT(
               AL$40
               * (AL$58*(AL$56-_xlfn.SEQUENCE(AL$56)+1)
                  /(1-(1+AL$58)^-(AL$56-_xlfn.SEQUENCE(AL$56)+1))
                  -1)
            )
         ),
      AL67=Database!$B$608,
         IF(AL$57=0, 0,
            SUMPRODUCT(
               AL$40
               * (AL$57*(AL$56-_xlfn.SEQUENCE(AL$56)+1)
                  /(1-(1+AL$57)^-(AL$56-_xlfn.SEQUENCE(AL$56)+1))
                  -1)
            )
         ),
      AL67=Database!$B$609, 0,
      AL67=Database!$B$610, 0,
      AL67=Database!$B$611, 0
   ),
   0
)</f>
        <v>0</v>
      </c>
      <c r="AM89" s="26" cm="1">
        <f t="array" ref="AM89">IFERROR(
   _xlfn.IFS(
      AM67=Database!$B$607,
         IF(AM$58=0, 0,
            SUMPRODUCT(
               AM$40
               * (AM$58*(AM$56-_xlfn.SEQUENCE(AM$56)+1)
                  /(1-(1+AM$58)^-(AM$56-_xlfn.SEQUENCE(AM$56)+1))
                  -1)
            )
         ),
      AM67=Database!$B$608,
         IF(AM$57=0, 0,
            SUMPRODUCT(
               AM$40
               * (AM$57*(AM$56-_xlfn.SEQUENCE(AM$56)+1)
                  /(1-(1+AM$57)^-(AM$56-_xlfn.SEQUENCE(AM$56)+1))
                  -1)
            )
         ),
      AM67=Database!$B$609, 0,
      AM67=Database!$B$610, 0,
      AM67=Database!$B$611, 0
   ),
   0
)</f>
        <v>0</v>
      </c>
      <c r="AN89" s="26" cm="1">
        <f t="array" ref="AN89">IFERROR(
   _xlfn.IFS(
      AN67=Database!$B$607,
         IF(AN$58=0, 0,
            SUMPRODUCT(
               AN$40
               * (AN$58*(AN$56-_xlfn.SEQUENCE(AN$56)+1)
                  /(1-(1+AN$58)^-(AN$56-_xlfn.SEQUENCE(AN$56)+1))
                  -1)
            )
         ),
      AN67=Database!$B$608,
         IF(AN$57=0, 0,
            SUMPRODUCT(
               AN$40
               * (AN$57*(AN$56-_xlfn.SEQUENCE(AN$56)+1)
                  /(1-(1+AN$57)^-(AN$56-_xlfn.SEQUENCE(AN$56)+1))
                  -1)
            )
         ),
      AN67=Database!$B$609, 0,
      AN67=Database!$B$610, 0,
      AN67=Database!$B$611, 0
   ),
   0
)</f>
        <v>0</v>
      </c>
      <c r="AO89" s="26" cm="1">
        <f t="array" ref="AO89">IFERROR(
   _xlfn.IFS(
      AO67=Database!$B$607,
         IF(AO$58=0, 0,
            SUMPRODUCT(
               AO$40
               * (AO$58*(AO$56-_xlfn.SEQUENCE(AO$56)+1)
                  /(1-(1+AO$58)^-(AO$56-_xlfn.SEQUENCE(AO$56)+1))
                  -1)
            )
         ),
      AO67=Database!$B$608,
         IF(AO$57=0, 0,
            SUMPRODUCT(
               AO$40
               * (AO$57*(AO$56-_xlfn.SEQUENCE(AO$56)+1)
                  /(1-(1+AO$57)^-(AO$56-_xlfn.SEQUENCE(AO$56)+1))
                  -1)
            )
         ),
      AO67=Database!$B$609, 0,
      AO67=Database!$B$610, 0,
      AO67=Database!$B$611, 0
   ),
   0
)</f>
        <v>0</v>
      </c>
      <c r="AP89" s="26" cm="1">
        <f t="array" ref="AP89">IFERROR(
   _xlfn.IFS(
      AP67=Database!$B$607,
         IF(AP$58=0, 0,
            SUMPRODUCT(
               AP$40
               * (AP$58*(AP$56-_xlfn.SEQUENCE(AP$56)+1)
                  /(1-(1+AP$58)^-(AP$56-_xlfn.SEQUENCE(AP$56)+1))
                  -1)
            )
         ),
      AP67=Database!$B$608,
         IF(AP$57=0, 0,
            SUMPRODUCT(
               AP$40
               * (AP$57*(AP$56-_xlfn.SEQUENCE(AP$56)+1)
                  /(1-(1+AP$57)^-(AP$56-_xlfn.SEQUENCE(AP$56)+1))
                  -1)
            )
         ),
      AP67=Database!$B$609, 0,
      AP67=Database!$B$610, 0,
      AP67=Database!$B$611, 0
   ),
   0
)</f>
        <v>0</v>
      </c>
      <c r="AQ89" s="26" cm="1">
        <f t="array" ref="AQ89">IFERROR(
   _xlfn.IFS(
      AQ67=Database!$B$607,
         IF(AQ$58=0, 0,
            SUMPRODUCT(
               AQ$40
               * (AQ$58*(AQ$56-_xlfn.SEQUENCE(AQ$56)+1)
                  /(1-(1+AQ$58)^-(AQ$56-_xlfn.SEQUENCE(AQ$56)+1))
                  -1)
            )
         ),
      AQ67=Database!$B$608,
         IF(AQ$57=0, 0,
            SUMPRODUCT(
               AQ$40
               * (AQ$57*(AQ$56-_xlfn.SEQUENCE(AQ$56)+1)
                  /(1-(1+AQ$57)^-(AQ$56-_xlfn.SEQUENCE(AQ$56)+1))
                  -1)
            )
         ),
      AQ67=Database!$B$609, 0,
      AQ67=Database!$B$610, 0,
      AQ67=Database!$B$611, 0
   ),
   0
)</f>
        <v>0</v>
      </c>
      <c r="AR89" s="26" cm="1">
        <f t="array" ref="AR89">IFERROR(
   _xlfn.IFS(
      AR67=Database!$B$607,
         IF(AR$58=0, 0,
            SUMPRODUCT(
               AR$40
               * (AR$58*(AR$56-_xlfn.SEQUENCE(AR$56)+1)
                  /(1-(1+AR$58)^-(AR$56-_xlfn.SEQUENCE(AR$56)+1))
                  -1)
            )
         ),
      AR67=Database!$B$608,
         IF(AR$57=0, 0,
            SUMPRODUCT(
               AR$40
               * (AR$57*(AR$56-_xlfn.SEQUENCE(AR$56)+1)
                  /(1-(1+AR$57)^-(AR$56-_xlfn.SEQUENCE(AR$56)+1))
                  -1)
            )
         ),
      AR67=Database!$B$609, 0,
      AR67=Database!$B$610, 0,
      AR67=Database!$B$611, 0
   ),
   0
)</f>
        <v>0</v>
      </c>
      <c r="AS89" s="26" cm="1">
        <f t="array" ref="AS89">IFERROR(
   _xlfn.IFS(
      AS67=Database!$B$607,
         IF(AS$58=0, 0,
            SUMPRODUCT(
               AS$40
               * (AS$58*(AS$56-_xlfn.SEQUENCE(AS$56)+1)
                  /(1-(1+AS$58)^-(AS$56-_xlfn.SEQUENCE(AS$56)+1))
                  -1)
            )
         ),
      AS67=Database!$B$608,
         IF(AS$57=0, 0,
            SUMPRODUCT(
               AS$40
               * (AS$57*(AS$56-_xlfn.SEQUENCE(AS$56)+1)
                  /(1-(1+AS$57)^-(AS$56-_xlfn.SEQUENCE(AS$56)+1))
                  -1)
            )
         ),
      AS67=Database!$B$609, 0,
      AS67=Database!$B$610, 0,
      AS67=Database!$B$611, 0
   ),
   0
)</f>
        <v>0</v>
      </c>
      <c r="AT89" s="26" cm="1">
        <f t="array" ref="AT89">IFERROR(
   _xlfn.IFS(
      AT67=Database!$B$607,
         IF(AT$58=0, 0,
            SUMPRODUCT(
               AT$40
               * (AT$58*(AT$56-_xlfn.SEQUENCE(AT$56)+1)
                  /(1-(1+AT$58)^-(AT$56-_xlfn.SEQUENCE(AT$56)+1))
                  -1)
            )
         ),
      AT67=Database!$B$608,
         IF(AT$57=0, 0,
            SUMPRODUCT(
               AT$40
               * (AT$57*(AT$56-_xlfn.SEQUENCE(AT$56)+1)
                  /(1-(1+AT$57)^-(AT$56-_xlfn.SEQUENCE(AT$56)+1))
                  -1)
            )
         ),
      AT67=Database!$B$609, 0,
      AT67=Database!$B$610, 0,
      AT67=Database!$B$611, 0
   ),
   0
)</f>
        <v>0</v>
      </c>
      <c r="AU89" s="186" cm="1">
        <f t="array" ref="AU89">IFERROR(
   _xlfn.IFS(
      AU67=Database!$B$607,
         IF(AU$58=0, 0,
            SUMPRODUCT(
               AU$40
               * (AU$58*(AU$56-_xlfn.SEQUENCE(AU$56)+1)
                  /(1-(1+AU$58)^-(AU$56-_xlfn.SEQUENCE(AU$56)+1))
                  -1)
            )
         ),
      AU67=Database!$B$608,
         IF(AU$57=0, 0,
            SUMPRODUCT(
               AU$40
               * (AU$57*(AU$56-_xlfn.SEQUENCE(AU$56)+1)
                  /(1-(1+AU$57)^-(AU$56-_xlfn.SEQUENCE(AU$56)+1))
                  -1)
            )
         ),
      AU67=Database!$B$609, 0,
      AU67=Database!$B$610, 0,
      AU67=Database!$B$611, 0
   ),
   0
)</f>
        <v>0</v>
      </c>
    </row>
    <row r="90" spans="2:47" ht="26.25" outlineLevel="2" thickBot="1" x14ac:dyDescent="0.3">
      <c r="B90" s="3"/>
      <c r="C90" s="65" t="s">
        <v>36</v>
      </c>
      <c r="D90" s="4" t="s">
        <v>87</v>
      </c>
      <c r="E90" s="30" cm="1">
        <f t="array" ref="E90">IFERROR(
   IF(E$46=Database!$B$576,
      _xlfn.IFS(
         E68=Database!$B$607,
            IF(E$58=0, 0,
               SUMPRODUCT(
                  E$52
                  * (E$58*(E$56-_xlfn.SEQUENCE(E$56)+1)
                     /(1-(1+E$58)^-(E$56-_xlfn.SEQUENCE(E$56)+1))
                     -1)
               )
            ),
         E68=Database!$B$608,
            IF(E$57=0, 0,
               SUMPRODUCT(
                  E$52
                  * (E$57*(E$56-_xlfn.SEQUENCE(E$56)+1)
                     /(1-(1+E$57)^-(E$56-_xlfn.SEQUENCE(E$56)+1))
                     -1)
               )
            ),
         E68=Database!$B$609, 0,
         E68=Database!$B$610, 0,
         E68=Database!$B$611, 0
      ),
      0
   ),
   0
)</f>
        <v>0</v>
      </c>
      <c r="F90" s="26" cm="1">
        <f t="array" ref="F90">IFERROR(
   IF(F$46=Database!$B$576,
      _xlfn.IFS(
         F68=Database!$B$607,
            IF(F$58=0, 0,
               SUMPRODUCT(
                  F$52
                  * (F$58*(F$56-_xlfn.SEQUENCE(F$56)+1)
                     /(1-(1+F$58)^-(F$56-_xlfn.SEQUENCE(F$56)+1))
                     -1)
               )
            ),
         F68=Database!$B$608,
            IF(F$57=0, 0,
               SUMPRODUCT(
                  F$52
                  * (F$57*(F$56-_xlfn.SEQUENCE(F$56)+1)
                     /(1-(1+F$57)^-(F$56-_xlfn.SEQUENCE(F$56)+1))
                     -1)
               )
            ),
         F68=Database!$B$609, 0,
         F68=Database!$B$610, 0,
         F68=Database!$B$611, 0
      ),
      0
   ),
   0
)</f>
        <v>0</v>
      </c>
      <c r="G90" s="26" cm="1">
        <f t="array" ref="G90">IFERROR(
   IF(G$46=Database!$B$576,
      _xlfn.IFS(
         G68=Database!$B$607,
            IF(G$58=0, 0,
               SUMPRODUCT(
                  G$52
                  * (G$58*(G$56-_xlfn.SEQUENCE(G$56)+1)
                     /(1-(1+G$58)^-(G$56-_xlfn.SEQUENCE(G$56)+1))
                     -1)
               )
            ),
         G68=Database!$B$608,
            IF(G$57=0, 0,
               SUMPRODUCT(
                  G$52
                  * (G$57*(G$56-_xlfn.SEQUENCE(G$56)+1)
                     /(1-(1+G$57)^-(G$56-_xlfn.SEQUENCE(G$56)+1))
                     -1)
               )
            ),
         G68=Database!$B$609, 0,
         G68=Database!$B$610, 0,
         G68=Database!$B$611, 0
      ),
      0
   ),
   0
)</f>
        <v>0</v>
      </c>
      <c r="H90" s="26" cm="1">
        <f t="array" ref="H90">IFERROR(
   IF(H$46=Database!$B$576,
      _xlfn.IFS(
         H68=Database!$B$607,
            IF(H$58=0, 0,
               SUMPRODUCT(
                  H$52
                  * (H$58*(H$56-_xlfn.SEQUENCE(H$56)+1)
                     /(1-(1+H$58)^-(H$56-_xlfn.SEQUENCE(H$56)+1))
                     -1)
               )
            ),
         H68=Database!$B$608,
            IF(H$57=0, 0,
               SUMPRODUCT(
                  H$52
                  * (H$57*(H$56-_xlfn.SEQUENCE(H$56)+1)
                     /(1-(1+H$57)^-(H$56-_xlfn.SEQUENCE(H$56)+1))
                     -1)
               )
            ),
         H68=Database!$B$609, 0,
         H68=Database!$B$610, 0,
         H68=Database!$B$611, 0
      ),
      0
   ),
   0
)</f>
        <v>0</v>
      </c>
      <c r="I90" s="26" cm="1">
        <f t="array" ref="I90">IFERROR(
   IF(I$46=Database!$B$576,
      _xlfn.IFS(
         I68=Database!$B$607,
            IF(I$58=0, 0,
               SUMPRODUCT(
                  I$52
                  * (I$58*(I$56-_xlfn.SEQUENCE(I$56)+1)
                     /(1-(1+I$58)^-(I$56-_xlfn.SEQUENCE(I$56)+1))
                     -1)
               )
            ),
         I68=Database!$B$608,
            IF(I$57=0, 0,
               SUMPRODUCT(
                  I$52
                  * (I$57*(I$56-_xlfn.SEQUENCE(I$56)+1)
                     /(1-(1+I$57)^-(I$56-_xlfn.SEQUENCE(I$56)+1))
                     -1)
               )
            ),
         I68=Database!$B$609, 0,
         I68=Database!$B$610, 0,
         I68=Database!$B$611, 0
      ),
      0
   ),
   0
)</f>
        <v>0</v>
      </c>
      <c r="J90" s="26" cm="1">
        <f t="array" ref="J90">IFERROR(
   IF(J$46=Database!$B$576,
      _xlfn.IFS(
         J68=Database!$B$607,
            IF(J$58=0, 0,
               SUMPRODUCT(
                  J$52
                  * (J$58*(J$56-_xlfn.SEQUENCE(J$56)+1)
                     /(1-(1+J$58)^-(J$56-_xlfn.SEQUENCE(J$56)+1))
                     -1)
               )
            ),
         J68=Database!$B$608,
            IF(J$57=0, 0,
               SUMPRODUCT(
                  J$52
                  * (J$57*(J$56-_xlfn.SEQUENCE(J$56)+1)
                     /(1-(1+J$57)^-(J$56-_xlfn.SEQUENCE(J$56)+1))
                     -1)
               )
            ),
         J68=Database!$B$609, 0,
         J68=Database!$B$610, 0,
         J68=Database!$B$611, 0
      ),
      0
   ),
   0
)</f>
        <v>0</v>
      </c>
      <c r="K90" s="26" cm="1">
        <f t="array" ref="K90">IFERROR(
   IF(K$46=Database!$B$576,
      _xlfn.IFS(
         K68=Database!$B$607,
            IF(K$58=0, 0,
               SUMPRODUCT(
                  K$52
                  * (K$58*(K$56-_xlfn.SEQUENCE(K$56)+1)
                     /(1-(1+K$58)^-(K$56-_xlfn.SEQUENCE(K$56)+1))
                     -1)
               )
            ),
         K68=Database!$B$608,
            IF(K$57=0, 0,
               SUMPRODUCT(
                  K$52
                  * (K$57*(K$56-_xlfn.SEQUENCE(K$56)+1)
                     /(1-(1+K$57)^-(K$56-_xlfn.SEQUENCE(K$56)+1))
                     -1)
               )
            ),
         K68=Database!$B$609, 0,
         K68=Database!$B$610, 0,
         K68=Database!$B$611, 0
      ),
      0
   ),
   0
)</f>
        <v>0</v>
      </c>
      <c r="L90" s="26" cm="1">
        <f t="array" ref="L90">IFERROR(
   IF(L$46=Database!$B$576,
      _xlfn.IFS(
         L68=Database!$B$607,
            IF(L$58=0, 0,
               SUMPRODUCT(
                  L$52
                  * (L$58*(L$56-_xlfn.SEQUENCE(L$56)+1)
                     /(1-(1+L$58)^-(L$56-_xlfn.SEQUENCE(L$56)+1))
                     -1)
               )
            ),
         L68=Database!$B$608,
            IF(L$57=0, 0,
               SUMPRODUCT(
                  L$52
                  * (L$57*(L$56-_xlfn.SEQUENCE(L$56)+1)
                     /(1-(1+L$57)^-(L$56-_xlfn.SEQUENCE(L$56)+1))
                     -1)
               )
            ),
         L68=Database!$B$609, 0,
         L68=Database!$B$610, 0,
         L68=Database!$B$611, 0
      ),
      0
   ),
   0
)</f>
        <v>0</v>
      </c>
      <c r="M90" s="26" cm="1">
        <f t="array" ref="M90">IFERROR(
   IF(M$46=Database!$B$576,
      _xlfn.IFS(
         M68=Database!$B$607,
            IF(M$58=0, 0,
               SUMPRODUCT(
                  M$52
                  * (M$58*(M$56-_xlfn.SEQUENCE(M$56)+1)
                     /(1-(1+M$58)^-(M$56-_xlfn.SEQUENCE(M$56)+1))
                     -1)
               )
            ),
         M68=Database!$B$608,
            IF(M$57=0, 0,
               SUMPRODUCT(
                  M$52
                  * (M$57*(M$56-_xlfn.SEQUENCE(M$56)+1)
                     /(1-(1+M$57)^-(M$56-_xlfn.SEQUENCE(M$56)+1))
                     -1)
               )
            ),
         M68=Database!$B$609, 0,
         M68=Database!$B$610, 0,
         M68=Database!$B$611, 0
      ),
      0
   ),
   0
)</f>
        <v>0</v>
      </c>
      <c r="N90" s="26" cm="1">
        <f t="array" ref="N90">IFERROR(
   IF(N$46=Database!$B$576,
      _xlfn.IFS(
         N68=Database!$B$607,
            IF(N$58=0, 0,
               SUMPRODUCT(
                  N$52
                  * (N$58*(N$56-_xlfn.SEQUENCE(N$56)+1)
                     /(1-(1+N$58)^-(N$56-_xlfn.SEQUENCE(N$56)+1))
                     -1)
               )
            ),
         N68=Database!$B$608,
            IF(N$57=0, 0,
               SUMPRODUCT(
                  N$52
                  * (N$57*(N$56-_xlfn.SEQUENCE(N$56)+1)
                     /(1-(1+N$57)^-(N$56-_xlfn.SEQUENCE(N$56)+1))
                     -1)
               )
            ),
         N68=Database!$B$609, 0,
         N68=Database!$B$610, 0,
         N68=Database!$B$611, 0
      ),
      0
   ),
   0
)</f>
        <v>0</v>
      </c>
      <c r="O90" s="26" cm="1">
        <f t="array" ref="O90">IFERROR(
   IF(O$46=Database!$B$576,
      _xlfn.IFS(
         O68=Database!$B$607,
            IF(O$58=0, 0,
               SUMPRODUCT(
                  O$52
                  * (O$58*(O$56-_xlfn.SEQUENCE(O$56)+1)
                     /(1-(1+O$58)^-(O$56-_xlfn.SEQUENCE(O$56)+1))
                     -1)
               )
            ),
         O68=Database!$B$608,
            IF(O$57=0, 0,
               SUMPRODUCT(
                  O$52
                  * (O$57*(O$56-_xlfn.SEQUENCE(O$56)+1)
                     /(1-(1+O$57)^-(O$56-_xlfn.SEQUENCE(O$56)+1))
                     -1)
               )
            ),
         O68=Database!$B$609, 0,
         O68=Database!$B$610, 0,
         O68=Database!$B$611, 0
      ),
      0
   ),
   0
)</f>
        <v>0</v>
      </c>
      <c r="P90" s="26" cm="1">
        <f t="array" ref="P90">IFERROR(
   IF(P$46=Database!$B$576,
      _xlfn.IFS(
         P68=Database!$B$607,
            IF(P$58=0, 0,
               SUMPRODUCT(
                  P$52
                  * (P$58*(P$56-_xlfn.SEQUENCE(P$56)+1)
                     /(1-(1+P$58)^-(P$56-_xlfn.SEQUENCE(P$56)+1))
                     -1)
               )
            ),
         P68=Database!$B$608,
            IF(P$57=0, 0,
               SUMPRODUCT(
                  P$52
                  * (P$57*(P$56-_xlfn.SEQUENCE(P$56)+1)
                     /(1-(1+P$57)^-(P$56-_xlfn.SEQUENCE(P$56)+1))
                     -1)
               )
            ),
         P68=Database!$B$609, 0,
         P68=Database!$B$610, 0,
         P68=Database!$B$611, 0
      ),
      0
   ),
   0
)</f>
        <v>0</v>
      </c>
      <c r="Q90" s="26" cm="1">
        <f t="array" ref="Q90">IFERROR(
   IF(Q$46=Database!$B$576,
      _xlfn.IFS(
         Q68=Database!$B$607,
            IF(Q$58=0, 0,
               SUMPRODUCT(
                  Q$52
                  * (Q$58*(Q$56-_xlfn.SEQUENCE(Q$56)+1)
                     /(1-(1+Q$58)^-(Q$56-_xlfn.SEQUENCE(Q$56)+1))
                     -1)
               )
            ),
         Q68=Database!$B$608,
            IF(Q$57=0, 0,
               SUMPRODUCT(
                  Q$52
                  * (Q$57*(Q$56-_xlfn.SEQUENCE(Q$56)+1)
                     /(1-(1+Q$57)^-(Q$56-_xlfn.SEQUENCE(Q$56)+1))
                     -1)
               )
            ),
         Q68=Database!$B$609, 0,
         Q68=Database!$B$610, 0,
         Q68=Database!$B$611, 0
      ),
      0
   ),
   0
)</f>
        <v>0</v>
      </c>
      <c r="R90" s="26" cm="1">
        <f t="array" ref="R90">IFERROR(
   IF(R$46=Database!$B$576,
      _xlfn.IFS(
         R68=Database!$B$607,
            IF(R$58=0, 0,
               SUMPRODUCT(
                  R$52
                  * (R$58*(R$56-_xlfn.SEQUENCE(R$56)+1)
                     /(1-(1+R$58)^-(R$56-_xlfn.SEQUENCE(R$56)+1))
                     -1)
               )
            ),
         R68=Database!$B$608,
            IF(R$57=0, 0,
               SUMPRODUCT(
                  R$52
                  * (R$57*(R$56-_xlfn.SEQUENCE(R$56)+1)
                     /(1-(1+R$57)^-(R$56-_xlfn.SEQUENCE(R$56)+1))
                     -1)
               )
            ),
         R68=Database!$B$609, 0,
         R68=Database!$B$610, 0,
         R68=Database!$B$611, 0
      ),
      0
   ),
   0
)</f>
        <v>0</v>
      </c>
      <c r="S90" s="26" cm="1">
        <f t="array" ref="S90">IFERROR(
   IF(S$46=Database!$B$576,
      _xlfn.IFS(
         S68=Database!$B$607,
            IF(S$58=0, 0,
               SUMPRODUCT(
                  S$52
                  * (S$58*(S$56-_xlfn.SEQUENCE(S$56)+1)
                     /(1-(1+S$58)^-(S$56-_xlfn.SEQUENCE(S$56)+1))
                     -1)
               )
            ),
         S68=Database!$B$608,
            IF(S$57=0, 0,
               SUMPRODUCT(
                  S$52
                  * (S$57*(S$56-_xlfn.SEQUENCE(S$56)+1)
                     /(1-(1+S$57)^-(S$56-_xlfn.SEQUENCE(S$56)+1))
                     -1)
               )
            ),
         S68=Database!$B$609, 0,
         S68=Database!$B$610, 0,
         S68=Database!$B$611, 0
      ),
      0
   ),
   0
)</f>
        <v>0</v>
      </c>
      <c r="T90" s="26" cm="1">
        <f t="array" ref="T90">IFERROR(
   IF(T$46=Database!$B$576,
      _xlfn.IFS(
         T68=Database!$B$607,
            IF(T$58=0, 0,
               SUMPRODUCT(
                  T$52
                  * (T$58*(T$56-_xlfn.SEQUENCE(T$56)+1)
                     /(1-(1+T$58)^-(T$56-_xlfn.SEQUENCE(T$56)+1))
                     -1)
               )
            ),
         T68=Database!$B$608,
            IF(T$57=0, 0,
               SUMPRODUCT(
                  T$52
                  * (T$57*(T$56-_xlfn.SEQUENCE(T$56)+1)
                     /(1-(1+T$57)^-(T$56-_xlfn.SEQUENCE(T$56)+1))
                     -1)
               )
            ),
         T68=Database!$B$609, 0,
         T68=Database!$B$610, 0,
         T68=Database!$B$611, 0
      ),
      0
   ),
   0
)</f>
        <v>0</v>
      </c>
      <c r="U90" s="26" cm="1">
        <f t="array" ref="U90">IFERROR(
   IF(U$46=Database!$B$576,
      _xlfn.IFS(
         U68=Database!$B$607,
            IF(U$58=0, 0,
               SUMPRODUCT(
                  U$52
                  * (U$58*(U$56-_xlfn.SEQUENCE(U$56)+1)
                     /(1-(1+U$58)^-(U$56-_xlfn.SEQUENCE(U$56)+1))
                     -1)
               )
            ),
         U68=Database!$B$608,
            IF(U$57=0, 0,
               SUMPRODUCT(
                  U$52
                  * (U$57*(U$56-_xlfn.SEQUENCE(U$56)+1)
                     /(1-(1+U$57)^-(U$56-_xlfn.SEQUENCE(U$56)+1))
                     -1)
               )
            ),
         U68=Database!$B$609, 0,
         U68=Database!$B$610, 0,
         U68=Database!$B$611, 0
      ),
      0
   ),
   0
)</f>
        <v>0</v>
      </c>
      <c r="V90" s="26" cm="1">
        <f t="array" ref="V90">IFERROR(
   IF(V$46=Database!$B$576,
      _xlfn.IFS(
         V68=Database!$B$607,
            IF(V$58=0, 0,
               SUMPRODUCT(
                  V$52
                  * (V$58*(V$56-_xlfn.SEQUENCE(V$56)+1)
                     /(1-(1+V$58)^-(V$56-_xlfn.SEQUENCE(V$56)+1))
                     -1)
               )
            ),
         V68=Database!$B$608,
            IF(V$57=0, 0,
               SUMPRODUCT(
                  V$52
                  * (V$57*(V$56-_xlfn.SEQUENCE(V$56)+1)
                     /(1-(1+V$57)^-(V$56-_xlfn.SEQUENCE(V$56)+1))
                     -1)
               )
            ),
         V68=Database!$B$609, 0,
         V68=Database!$B$610, 0,
         V68=Database!$B$611, 0
      ),
      0
   ),
   0
)</f>
        <v>0</v>
      </c>
      <c r="W90" s="26" cm="1">
        <f t="array" ref="W90">IFERROR(
   IF(W$46=Database!$B$576,
      _xlfn.IFS(
         W68=Database!$B$607,
            IF(W$58=0, 0,
               SUMPRODUCT(
                  W$52
                  * (W$58*(W$56-_xlfn.SEQUENCE(W$56)+1)
                     /(1-(1+W$58)^-(W$56-_xlfn.SEQUENCE(W$56)+1))
                     -1)
               )
            ),
         W68=Database!$B$608,
            IF(W$57=0, 0,
               SUMPRODUCT(
                  W$52
                  * (W$57*(W$56-_xlfn.SEQUENCE(W$56)+1)
                     /(1-(1+W$57)^-(W$56-_xlfn.SEQUENCE(W$56)+1))
                     -1)
               )
            ),
         W68=Database!$B$609, 0,
         W68=Database!$B$610, 0,
         W68=Database!$B$611, 0
      ),
      0
   ),
   0
)</f>
        <v>0</v>
      </c>
      <c r="X90" s="26" cm="1">
        <f t="array" ref="X90">IFERROR(
   IF(X$46=Database!$B$576,
      _xlfn.IFS(
         X68=Database!$B$607,
            IF(X$58=0, 0,
               SUMPRODUCT(
                  X$52
                  * (X$58*(X$56-_xlfn.SEQUENCE(X$56)+1)
                     /(1-(1+X$58)^-(X$56-_xlfn.SEQUENCE(X$56)+1))
                     -1)
               )
            ),
         X68=Database!$B$608,
            IF(X$57=0, 0,
               SUMPRODUCT(
                  X$52
                  * (X$57*(X$56-_xlfn.SEQUENCE(X$56)+1)
                     /(1-(1+X$57)^-(X$56-_xlfn.SEQUENCE(X$56)+1))
                     -1)
               )
            ),
         X68=Database!$B$609, 0,
         X68=Database!$B$610, 0,
         X68=Database!$B$611, 0
      ),
      0
   ),
   0
)</f>
        <v>0</v>
      </c>
      <c r="Y90" s="26" cm="1">
        <f t="array" ref="Y90">IFERROR(
   IF(Y$46=Database!$B$576,
      _xlfn.IFS(
         Y68=Database!$B$607,
            IF(Y$58=0, 0,
               SUMPRODUCT(
                  Y$52
                  * (Y$58*(Y$56-_xlfn.SEQUENCE(Y$56)+1)
                     /(1-(1+Y$58)^-(Y$56-_xlfn.SEQUENCE(Y$56)+1))
                     -1)
               )
            ),
         Y68=Database!$B$608,
            IF(Y$57=0, 0,
               SUMPRODUCT(
                  Y$52
                  * (Y$57*(Y$56-_xlfn.SEQUENCE(Y$56)+1)
                     /(1-(1+Y$57)^-(Y$56-_xlfn.SEQUENCE(Y$56)+1))
                     -1)
               )
            ),
         Y68=Database!$B$609, 0,
         Y68=Database!$B$610, 0,
         Y68=Database!$B$611, 0
      ),
      0
   ),
   0
)</f>
        <v>0</v>
      </c>
      <c r="Z90" s="26" cm="1">
        <f t="array" ref="Z90">IFERROR(
   IF(Z$46=Database!$B$576,
      _xlfn.IFS(
         Z68=Database!$B$607,
            IF(Z$58=0, 0,
               SUMPRODUCT(
                  Z$52
                  * (Z$58*(Z$56-_xlfn.SEQUENCE(Z$56)+1)
                     /(1-(1+Z$58)^-(Z$56-_xlfn.SEQUENCE(Z$56)+1))
                     -1)
               )
            ),
         Z68=Database!$B$608,
            IF(Z$57=0, 0,
               SUMPRODUCT(
                  Z$52
                  * (Z$57*(Z$56-_xlfn.SEQUENCE(Z$56)+1)
                     /(1-(1+Z$57)^-(Z$56-_xlfn.SEQUENCE(Z$56)+1))
                     -1)
               )
            ),
         Z68=Database!$B$609, 0,
         Z68=Database!$B$610, 0,
         Z68=Database!$B$611, 0
      ),
      0
   ),
   0
)</f>
        <v>0</v>
      </c>
      <c r="AA90" s="26" cm="1">
        <f t="array" ref="AA90">IFERROR(
   IF(AA$46=Database!$B$576,
      _xlfn.IFS(
         AA68=Database!$B$607,
            IF(AA$58=0, 0,
               SUMPRODUCT(
                  AA$52
                  * (AA$58*(AA$56-_xlfn.SEQUENCE(AA$56)+1)
                     /(1-(1+AA$58)^-(AA$56-_xlfn.SEQUENCE(AA$56)+1))
                     -1)
               )
            ),
         AA68=Database!$B$608,
            IF(AA$57=0, 0,
               SUMPRODUCT(
                  AA$52
                  * (AA$57*(AA$56-_xlfn.SEQUENCE(AA$56)+1)
                     /(1-(1+AA$57)^-(AA$56-_xlfn.SEQUENCE(AA$56)+1))
                     -1)
               )
            ),
         AA68=Database!$B$609, 0,
         AA68=Database!$B$610, 0,
         AA68=Database!$B$611, 0
      ),
      0
   ),
   0
)</f>
        <v>0</v>
      </c>
      <c r="AB90" s="26" cm="1">
        <f t="array" ref="AB90">IFERROR(
   IF(AB$46=Database!$B$576,
      _xlfn.IFS(
         AB68=Database!$B$607,
            IF(AB$58=0, 0,
               SUMPRODUCT(
                  AB$52
                  * (AB$58*(AB$56-_xlfn.SEQUENCE(AB$56)+1)
                     /(1-(1+AB$58)^-(AB$56-_xlfn.SEQUENCE(AB$56)+1))
                     -1)
               )
            ),
         AB68=Database!$B$608,
            IF(AB$57=0, 0,
               SUMPRODUCT(
                  AB$52
                  * (AB$57*(AB$56-_xlfn.SEQUENCE(AB$56)+1)
                     /(1-(1+AB$57)^-(AB$56-_xlfn.SEQUENCE(AB$56)+1))
                     -1)
               )
            ),
         AB68=Database!$B$609, 0,
         AB68=Database!$B$610, 0,
         AB68=Database!$B$611, 0
      ),
      0
   ),
   0
)</f>
        <v>0</v>
      </c>
      <c r="AC90" s="26" cm="1">
        <f t="array" ref="AC90">IFERROR(
   IF(AC$46=Database!$B$576,
      _xlfn.IFS(
         AC68=Database!$B$607,
            IF(AC$58=0, 0,
               SUMPRODUCT(
                  AC$52
                  * (AC$58*(AC$56-_xlfn.SEQUENCE(AC$56)+1)
                     /(1-(1+AC$58)^-(AC$56-_xlfn.SEQUENCE(AC$56)+1))
                     -1)
               )
            ),
         AC68=Database!$B$608,
            IF(AC$57=0, 0,
               SUMPRODUCT(
                  AC$52
                  * (AC$57*(AC$56-_xlfn.SEQUENCE(AC$56)+1)
                     /(1-(1+AC$57)^-(AC$56-_xlfn.SEQUENCE(AC$56)+1))
                     -1)
               )
            ),
         AC68=Database!$B$609, 0,
         AC68=Database!$B$610, 0,
         AC68=Database!$B$611, 0
      ),
      0
   ),
   0
)</f>
        <v>0</v>
      </c>
      <c r="AD90" s="26" cm="1">
        <f t="array" ref="AD90">IFERROR(
   IF(AD$46=Database!$B$576,
      _xlfn.IFS(
         AD68=Database!$B$607,
            IF(AD$58=0, 0,
               SUMPRODUCT(
                  AD$52
                  * (AD$58*(AD$56-_xlfn.SEQUENCE(AD$56)+1)
                     /(1-(1+AD$58)^-(AD$56-_xlfn.SEQUENCE(AD$56)+1))
                     -1)
               )
            ),
         AD68=Database!$B$608,
            IF(AD$57=0, 0,
               SUMPRODUCT(
                  AD$52
                  * (AD$57*(AD$56-_xlfn.SEQUENCE(AD$56)+1)
                     /(1-(1+AD$57)^-(AD$56-_xlfn.SEQUENCE(AD$56)+1))
                     -1)
               )
            ),
         AD68=Database!$B$609, 0,
         AD68=Database!$B$610, 0,
         AD68=Database!$B$611, 0
      ),
      0
   ),
   0
)</f>
        <v>0</v>
      </c>
      <c r="AE90" s="26" cm="1">
        <f t="array" ref="AE90">IFERROR(
   IF(AE$46=Database!$B$576,
      _xlfn.IFS(
         AE68=Database!$B$607,
            IF(AE$58=0, 0,
               SUMPRODUCT(
                  AE$52
                  * (AE$58*(AE$56-_xlfn.SEQUENCE(AE$56)+1)
                     /(1-(1+AE$58)^-(AE$56-_xlfn.SEQUENCE(AE$56)+1))
                     -1)
               )
            ),
         AE68=Database!$B$608,
            IF(AE$57=0, 0,
               SUMPRODUCT(
                  AE$52
                  * (AE$57*(AE$56-_xlfn.SEQUENCE(AE$56)+1)
                     /(1-(1+AE$57)^-(AE$56-_xlfn.SEQUENCE(AE$56)+1))
                     -1)
               )
            ),
         AE68=Database!$B$609, 0,
         AE68=Database!$B$610, 0,
         AE68=Database!$B$611, 0
      ),
      0
   ),
   0
)</f>
        <v>0</v>
      </c>
      <c r="AF90" s="26" cm="1">
        <f t="array" ref="AF90">IFERROR(
   IF(AF$46=Database!$B$576,
      _xlfn.IFS(
         AF68=Database!$B$607,
            IF(AF$58=0, 0,
               SUMPRODUCT(
                  AF$52
                  * (AF$58*(AF$56-_xlfn.SEQUENCE(AF$56)+1)
                     /(1-(1+AF$58)^-(AF$56-_xlfn.SEQUENCE(AF$56)+1))
                     -1)
               )
            ),
         AF68=Database!$B$608,
            IF(AF$57=0, 0,
               SUMPRODUCT(
                  AF$52
                  * (AF$57*(AF$56-_xlfn.SEQUENCE(AF$56)+1)
                     /(1-(1+AF$57)^-(AF$56-_xlfn.SEQUENCE(AF$56)+1))
                     -1)
               )
            ),
         AF68=Database!$B$609, 0,
         AF68=Database!$B$610, 0,
         AF68=Database!$B$611, 0
      ),
      0
   ),
   0
)</f>
        <v>0</v>
      </c>
      <c r="AG90" s="26" cm="1">
        <f t="array" ref="AG90">IFERROR(
   IF(AG$46=Database!$B$576,
      _xlfn.IFS(
         AG68=Database!$B$607,
            IF(AG$58=0, 0,
               SUMPRODUCT(
                  AG$52
                  * (AG$58*(AG$56-_xlfn.SEQUENCE(AG$56)+1)
                     /(1-(1+AG$58)^-(AG$56-_xlfn.SEQUENCE(AG$56)+1))
                     -1)
               )
            ),
         AG68=Database!$B$608,
            IF(AG$57=0, 0,
               SUMPRODUCT(
                  AG$52
                  * (AG$57*(AG$56-_xlfn.SEQUENCE(AG$56)+1)
                     /(1-(1+AG$57)^-(AG$56-_xlfn.SEQUENCE(AG$56)+1))
                     -1)
               )
            ),
         AG68=Database!$B$609, 0,
         AG68=Database!$B$610, 0,
         AG68=Database!$B$611, 0
      ),
      0
   ),
   0
)</f>
        <v>0</v>
      </c>
      <c r="AH90" s="26" cm="1">
        <f t="array" ref="AH90">IFERROR(
   IF(AH$46=Database!$B$576,
      _xlfn.IFS(
         AH68=Database!$B$607,
            IF(AH$58=0, 0,
               SUMPRODUCT(
                  AH$52
                  * (AH$58*(AH$56-_xlfn.SEQUENCE(AH$56)+1)
                     /(1-(1+AH$58)^-(AH$56-_xlfn.SEQUENCE(AH$56)+1))
                     -1)
               )
            ),
         AH68=Database!$B$608,
            IF(AH$57=0, 0,
               SUMPRODUCT(
                  AH$52
                  * (AH$57*(AH$56-_xlfn.SEQUENCE(AH$56)+1)
                     /(1-(1+AH$57)^-(AH$56-_xlfn.SEQUENCE(AH$56)+1))
                     -1)
               )
            ),
         AH68=Database!$B$609, 0,
         AH68=Database!$B$610, 0,
         AH68=Database!$B$611, 0
      ),
      0
   ),
   0
)</f>
        <v>0</v>
      </c>
      <c r="AI90" s="26" cm="1">
        <f t="array" ref="AI90">IFERROR(
   IF(AI$46=Database!$B$576,
      _xlfn.IFS(
         AI68=Database!$B$607,
            IF(AI$58=0, 0,
               SUMPRODUCT(
                  AI$52
                  * (AI$58*(AI$56-_xlfn.SEQUENCE(AI$56)+1)
                     /(1-(1+AI$58)^-(AI$56-_xlfn.SEQUENCE(AI$56)+1))
                     -1)
               )
            ),
         AI68=Database!$B$608,
            IF(AI$57=0, 0,
               SUMPRODUCT(
                  AI$52
                  * (AI$57*(AI$56-_xlfn.SEQUENCE(AI$56)+1)
                     /(1-(1+AI$57)^-(AI$56-_xlfn.SEQUENCE(AI$56)+1))
                     -1)
               )
            ),
         AI68=Database!$B$609, 0,
         AI68=Database!$B$610, 0,
         AI68=Database!$B$611, 0
      ),
      0
   ),
   0
)</f>
        <v>0</v>
      </c>
      <c r="AJ90" s="26" cm="1">
        <f t="array" ref="AJ90">IFERROR(
   IF(AJ$46=Database!$B$576,
      _xlfn.IFS(
         AJ68=Database!$B$607,
            IF(AJ$58=0, 0,
               SUMPRODUCT(
                  AJ$52
                  * (AJ$58*(AJ$56-_xlfn.SEQUENCE(AJ$56)+1)
                     /(1-(1+AJ$58)^-(AJ$56-_xlfn.SEQUENCE(AJ$56)+1))
                     -1)
               )
            ),
         AJ68=Database!$B$608,
            IF(AJ$57=0, 0,
               SUMPRODUCT(
                  AJ$52
                  * (AJ$57*(AJ$56-_xlfn.SEQUENCE(AJ$56)+1)
                     /(1-(1+AJ$57)^-(AJ$56-_xlfn.SEQUENCE(AJ$56)+1))
                     -1)
               )
            ),
         AJ68=Database!$B$609, 0,
         AJ68=Database!$B$610, 0,
         AJ68=Database!$B$611, 0
      ),
      0
   ),
   0
)</f>
        <v>0</v>
      </c>
      <c r="AK90" s="26" cm="1">
        <f t="array" ref="AK90">IFERROR(
   IF(AK$46=Database!$B$576,
      _xlfn.IFS(
         AK68=Database!$B$607,
            IF(AK$58=0, 0,
               SUMPRODUCT(
                  AK$52
                  * (AK$58*(AK$56-_xlfn.SEQUENCE(AK$56)+1)
                     /(1-(1+AK$58)^-(AK$56-_xlfn.SEQUENCE(AK$56)+1))
                     -1)
               )
            ),
         AK68=Database!$B$608,
            IF(AK$57=0, 0,
               SUMPRODUCT(
                  AK$52
                  * (AK$57*(AK$56-_xlfn.SEQUENCE(AK$56)+1)
                     /(1-(1+AK$57)^-(AK$56-_xlfn.SEQUENCE(AK$56)+1))
                     -1)
               )
            ),
         AK68=Database!$B$609, 0,
         AK68=Database!$B$610, 0,
         AK68=Database!$B$611, 0
      ),
      0
   ),
   0
)</f>
        <v>0</v>
      </c>
      <c r="AL90" s="26" cm="1">
        <f t="array" ref="AL90">IFERROR(
   IF(AL$46=Database!$B$576,
      _xlfn.IFS(
         AL68=Database!$B$607,
            IF(AL$58=0, 0,
               SUMPRODUCT(
                  AL$52
                  * (AL$58*(AL$56-_xlfn.SEQUENCE(AL$56)+1)
                     /(1-(1+AL$58)^-(AL$56-_xlfn.SEQUENCE(AL$56)+1))
                     -1)
               )
            ),
         AL68=Database!$B$608,
            IF(AL$57=0, 0,
               SUMPRODUCT(
                  AL$52
                  * (AL$57*(AL$56-_xlfn.SEQUENCE(AL$56)+1)
                     /(1-(1+AL$57)^-(AL$56-_xlfn.SEQUENCE(AL$56)+1))
                     -1)
               )
            ),
         AL68=Database!$B$609, 0,
         AL68=Database!$B$610, 0,
         AL68=Database!$B$611, 0
      ),
      0
   ),
   0
)</f>
        <v>0</v>
      </c>
      <c r="AM90" s="26" cm="1">
        <f t="array" ref="AM90">IFERROR(
   IF(AM$46=Database!$B$576,
      _xlfn.IFS(
         AM68=Database!$B$607,
            IF(AM$58=0, 0,
               SUMPRODUCT(
                  AM$52
                  * (AM$58*(AM$56-_xlfn.SEQUENCE(AM$56)+1)
                     /(1-(1+AM$58)^-(AM$56-_xlfn.SEQUENCE(AM$56)+1))
                     -1)
               )
            ),
         AM68=Database!$B$608,
            IF(AM$57=0, 0,
               SUMPRODUCT(
                  AM$52
                  * (AM$57*(AM$56-_xlfn.SEQUENCE(AM$56)+1)
                     /(1-(1+AM$57)^-(AM$56-_xlfn.SEQUENCE(AM$56)+1))
                     -1)
               )
            ),
         AM68=Database!$B$609, 0,
         AM68=Database!$B$610, 0,
         AM68=Database!$B$611, 0
      ),
      0
   ),
   0
)</f>
        <v>0</v>
      </c>
      <c r="AN90" s="26" cm="1">
        <f t="array" ref="AN90">IFERROR(
   IF(AN$46=Database!$B$576,
      _xlfn.IFS(
         AN68=Database!$B$607,
            IF(AN$58=0, 0,
               SUMPRODUCT(
                  AN$52
                  * (AN$58*(AN$56-_xlfn.SEQUENCE(AN$56)+1)
                     /(1-(1+AN$58)^-(AN$56-_xlfn.SEQUENCE(AN$56)+1))
                     -1)
               )
            ),
         AN68=Database!$B$608,
            IF(AN$57=0, 0,
               SUMPRODUCT(
                  AN$52
                  * (AN$57*(AN$56-_xlfn.SEQUENCE(AN$56)+1)
                     /(1-(1+AN$57)^-(AN$56-_xlfn.SEQUENCE(AN$56)+1))
                     -1)
               )
            ),
         AN68=Database!$B$609, 0,
         AN68=Database!$B$610, 0,
         AN68=Database!$B$611, 0
      ),
      0
   ),
   0
)</f>
        <v>0</v>
      </c>
      <c r="AO90" s="26" cm="1">
        <f t="array" ref="AO90">IFERROR(
   IF(AO$46=Database!$B$576,
      _xlfn.IFS(
         AO68=Database!$B$607,
            IF(AO$58=0, 0,
               SUMPRODUCT(
                  AO$52
                  * (AO$58*(AO$56-_xlfn.SEQUENCE(AO$56)+1)
                     /(1-(1+AO$58)^-(AO$56-_xlfn.SEQUENCE(AO$56)+1))
                     -1)
               )
            ),
         AO68=Database!$B$608,
            IF(AO$57=0, 0,
               SUMPRODUCT(
                  AO$52
                  * (AO$57*(AO$56-_xlfn.SEQUENCE(AO$56)+1)
                     /(1-(1+AO$57)^-(AO$56-_xlfn.SEQUENCE(AO$56)+1))
                     -1)
               )
            ),
         AO68=Database!$B$609, 0,
         AO68=Database!$B$610, 0,
         AO68=Database!$B$611, 0
      ),
      0
   ),
   0
)</f>
        <v>0</v>
      </c>
      <c r="AP90" s="26" cm="1">
        <f t="array" ref="AP90">IFERROR(
   IF(AP$46=Database!$B$576,
      _xlfn.IFS(
         AP68=Database!$B$607,
            IF(AP$58=0, 0,
               SUMPRODUCT(
                  AP$52
                  * (AP$58*(AP$56-_xlfn.SEQUENCE(AP$56)+1)
                     /(1-(1+AP$58)^-(AP$56-_xlfn.SEQUENCE(AP$56)+1))
                     -1)
               )
            ),
         AP68=Database!$B$608,
            IF(AP$57=0, 0,
               SUMPRODUCT(
                  AP$52
                  * (AP$57*(AP$56-_xlfn.SEQUENCE(AP$56)+1)
                     /(1-(1+AP$57)^-(AP$56-_xlfn.SEQUENCE(AP$56)+1))
                     -1)
               )
            ),
         AP68=Database!$B$609, 0,
         AP68=Database!$B$610, 0,
         AP68=Database!$B$611, 0
      ),
      0
   ),
   0
)</f>
        <v>0</v>
      </c>
      <c r="AQ90" s="26" cm="1">
        <f t="array" ref="AQ90">IFERROR(
   IF(AQ$46=Database!$B$576,
      _xlfn.IFS(
         AQ68=Database!$B$607,
            IF(AQ$58=0, 0,
               SUMPRODUCT(
                  AQ$52
                  * (AQ$58*(AQ$56-_xlfn.SEQUENCE(AQ$56)+1)
                     /(1-(1+AQ$58)^-(AQ$56-_xlfn.SEQUENCE(AQ$56)+1))
                     -1)
               )
            ),
         AQ68=Database!$B$608,
            IF(AQ$57=0, 0,
               SUMPRODUCT(
                  AQ$52
                  * (AQ$57*(AQ$56-_xlfn.SEQUENCE(AQ$56)+1)
                     /(1-(1+AQ$57)^-(AQ$56-_xlfn.SEQUENCE(AQ$56)+1))
                     -1)
               )
            ),
         AQ68=Database!$B$609, 0,
         AQ68=Database!$B$610, 0,
         AQ68=Database!$B$611, 0
      ),
      0
   ),
   0
)</f>
        <v>0</v>
      </c>
      <c r="AR90" s="26" cm="1">
        <f t="array" ref="AR90">IFERROR(
   IF(AR$46=Database!$B$576,
      _xlfn.IFS(
         AR68=Database!$B$607,
            IF(AR$58=0, 0,
               SUMPRODUCT(
                  AR$52
                  * (AR$58*(AR$56-_xlfn.SEQUENCE(AR$56)+1)
                     /(1-(1+AR$58)^-(AR$56-_xlfn.SEQUENCE(AR$56)+1))
                     -1)
               )
            ),
         AR68=Database!$B$608,
            IF(AR$57=0, 0,
               SUMPRODUCT(
                  AR$52
                  * (AR$57*(AR$56-_xlfn.SEQUENCE(AR$56)+1)
                     /(1-(1+AR$57)^-(AR$56-_xlfn.SEQUENCE(AR$56)+1))
                     -1)
               )
            ),
         AR68=Database!$B$609, 0,
         AR68=Database!$B$610, 0,
         AR68=Database!$B$611, 0
      ),
      0
   ),
   0
)</f>
        <v>0</v>
      </c>
      <c r="AS90" s="26" cm="1">
        <f t="array" ref="AS90">IFERROR(
   IF(AS$46=Database!$B$576,
      _xlfn.IFS(
         AS68=Database!$B$607,
            IF(AS$58=0, 0,
               SUMPRODUCT(
                  AS$52
                  * (AS$58*(AS$56-_xlfn.SEQUENCE(AS$56)+1)
                     /(1-(1+AS$58)^-(AS$56-_xlfn.SEQUENCE(AS$56)+1))
                     -1)
               )
            ),
         AS68=Database!$B$608,
            IF(AS$57=0, 0,
               SUMPRODUCT(
                  AS$52
                  * (AS$57*(AS$56-_xlfn.SEQUENCE(AS$56)+1)
                     /(1-(1+AS$57)^-(AS$56-_xlfn.SEQUENCE(AS$56)+1))
                     -1)
               )
            ),
         AS68=Database!$B$609, 0,
         AS68=Database!$B$610, 0,
         AS68=Database!$B$611, 0
      ),
      0
   ),
   0
)</f>
        <v>0</v>
      </c>
      <c r="AT90" s="26" cm="1">
        <f t="array" ref="AT90">IFERROR(
   IF(AT$46=Database!$B$576,
      _xlfn.IFS(
         AT68=Database!$B$607,
            IF(AT$58=0, 0,
               SUMPRODUCT(
                  AT$52
                  * (AT$58*(AT$56-_xlfn.SEQUENCE(AT$56)+1)
                     /(1-(1+AT$58)^-(AT$56-_xlfn.SEQUENCE(AT$56)+1))
                     -1)
               )
            ),
         AT68=Database!$B$608,
            IF(AT$57=0, 0,
               SUMPRODUCT(
                  AT$52
                  * (AT$57*(AT$56-_xlfn.SEQUENCE(AT$56)+1)
                     /(1-(1+AT$57)^-(AT$56-_xlfn.SEQUENCE(AT$56)+1))
                     -1)
               )
            ),
         AT68=Database!$B$609, 0,
         AT68=Database!$B$610, 0,
         AT68=Database!$B$611, 0
      ),
      0
   ),
   0
)</f>
        <v>0</v>
      </c>
      <c r="AU90" s="186" cm="1">
        <f t="array" ref="AU90">IFERROR(
   IF(AU$46=Database!$B$576,
      _xlfn.IFS(
         AU68=Database!$B$607,
            IF(AU$58=0, 0,
               SUMPRODUCT(
                  AU$52
                  * (AU$58*(AU$56-_xlfn.SEQUENCE(AU$56)+1)
                     /(1-(1+AU$58)^-(AU$56-_xlfn.SEQUENCE(AU$56)+1))
                     -1)
               )
            ),
         AU68=Database!$B$608,
            IF(AU$57=0, 0,
               SUMPRODUCT(
                  AU$52
                  * (AU$57*(AU$56-_xlfn.SEQUENCE(AU$56)+1)
                     /(1-(1+AU$57)^-(AU$56-_xlfn.SEQUENCE(AU$56)+1))
                     -1)
               )
            ),
         AU68=Database!$B$609, 0,
         AU68=Database!$B$610, 0,
         AU68=Database!$B$611, 0
      ),
      0
   ),
   0
)</f>
        <v>0</v>
      </c>
    </row>
    <row r="91" spans="2:47" ht="26.25" outlineLevel="2" thickBot="1" x14ac:dyDescent="0.3">
      <c r="B91" s="10"/>
      <c r="C91" s="83" t="s">
        <v>37</v>
      </c>
      <c r="D91" s="43" t="s">
        <v>88</v>
      </c>
      <c r="E91" s="44">
        <f t="shared" ref="E91" si="16">SUM(E86:E90)</f>
        <v>0</v>
      </c>
      <c r="F91" s="49">
        <f t="shared" ref="F91:M91" si="17">SUM(F86:F90)</f>
        <v>0</v>
      </c>
      <c r="G91" s="49">
        <f t="shared" si="17"/>
        <v>0</v>
      </c>
      <c r="H91" s="49">
        <f t="shared" si="17"/>
        <v>0</v>
      </c>
      <c r="I91" s="49">
        <f t="shared" si="17"/>
        <v>0</v>
      </c>
      <c r="J91" s="49">
        <f t="shared" si="17"/>
        <v>0</v>
      </c>
      <c r="K91" s="49">
        <f t="shared" si="17"/>
        <v>0</v>
      </c>
      <c r="L91" s="49">
        <f t="shared" si="17"/>
        <v>0</v>
      </c>
      <c r="M91" s="49">
        <f t="shared" si="17"/>
        <v>0</v>
      </c>
      <c r="N91" s="49">
        <f t="shared" ref="N91:P91" si="18">SUM(N86:N90)</f>
        <v>0</v>
      </c>
      <c r="O91" s="49">
        <f t="shared" si="18"/>
        <v>0</v>
      </c>
      <c r="P91" s="49">
        <f t="shared" si="18"/>
        <v>0</v>
      </c>
      <c r="Q91" s="49">
        <f t="shared" ref="Q91:AR91" si="19">SUM(Q86:Q90)</f>
        <v>0</v>
      </c>
      <c r="R91" s="49">
        <f t="shared" si="19"/>
        <v>0</v>
      </c>
      <c r="S91" s="49">
        <f t="shared" si="19"/>
        <v>0</v>
      </c>
      <c r="T91" s="49">
        <f t="shared" si="19"/>
        <v>0</v>
      </c>
      <c r="U91" s="49">
        <f t="shared" si="19"/>
        <v>0</v>
      </c>
      <c r="V91" s="49">
        <f t="shared" si="19"/>
        <v>0</v>
      </c>
      <c r="W91" s="49">
        <f t="shared" si="19"/>
        <v>0</v>
      </c>
      <c r="X91" s="49">
        <f t="shared" si="19"/>
        <v>0</v>
      </c>
      <c r="Y91" s="49">
        <f t="shared" si="19"/>
        <v>0</v>
      </c>
      <c r="Z91" s="49">
        <f t="shared" si="19"/>
        <v>0</v>
      </c>
      <c r="AA91" s="49">
        <f t="shared" si="19"/>
        <v>0</v>
      </c>
      <c r="AB91" s="49">
        <f t="shared" si="19"/>
        <v>0</v>
      </c>
      <c r="AC91" s="49">
        <f t="shared" si="19"/>
        <v>0</v>
      </c>
      <c r="AD91" s="49">
        <f t="shared" si="19"/>
        <v>0</v>
      </c>
      <c r="AE91" s="49">
        <f t="shared" si="19"/>
        <v>0</v>
      </c>
      <c r="AF91" s="49">
        <f t="shared" si="19"/>
        <v>0</v>
      </c>
      <c r="AG91" s="49">
        <f t="shared" si="19"/>
        <v>0</v>
      </c>
      <c r="AH91" s="49">
        <f t="shared" si="19"/>
        <v>0</v>
      </c>
      <c r="AI91" s="49">
        <f t="shared" si="19"/>
        <v>0</v>
      </c>
      <c r="AJ91" s="49">
        <f t="shared" si="19"/>
        <v>0</v>
      </c>
      <c r="AK91" s="49">
        <f t="shared" si="19"/>
        <v>0</v>
      </c>
      <c r="AL91" s="49">
        <f t="shared" si="19"/>
        <v>0</v>
      </c>
      <c r="AM91" s="49">
        <f t="shared" si="19"/>
        <v>0</v>
      </c>
      <c r="AN91" s="49">
        <f t="shared" si="19"/>
        <v>0</v>
      </c>
      <c r="AO91" s="49">
        <f t="shared" si="19"/>
        <v>0</v>
      </c>
      <c r="AP91" s="49">
        <f t="shared" si="19"/>
        <v>0</v>
      </c>
      <c r="AQ91" s="49">
        <f t="shared" si="19"/>
        <v>0</v>
      </c>
      <c r="AR91" s="49">
        <f t="shared" si="19"/>
        <v>0</v>
      </c>
      <c r="AS91" s="49">
        <f t="shared" ref="AS91:AU91" si="20">SUM(AS86:AS90)</f>
        <v>0</v>
      </c>
      <c r="AT91" s="49">
        <f t="shared" si="20"/>
        <v>0</v>
      </c>
      <c r="AU91" s="187">
        <f t="shared" si="20"/>
        <v>0</v>
      </c>
    </row>
    <row r="92" spans="2:47" ht="15.75" outlineLevel="1" thickBot="1" x14ac:dyDescent="0.3">
      <c r="B92" s="140"/>
      <c r="C92" s="141"/>
      <c r="D92" s="141"/>
      <c r="E92" s="140"/>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40"/>
      <c r="AT92" s="140"/>
      <c r="AU92" s="140"/>
    </row>
    <row r="93" spans="2:47" ht="26.25" outlineLevel="2" thickBot="1" x14ac:dyDescent="0.3">
      <c r="B93" s="3" t="s">
        <v>39</v>
      </c>
      <c r="C93" s="65" t="s">
        <v>145</v>
      </c>
      <c r="D93" s="90" t="s">
        <v>89</v>
      </c>
      <c r="E93" s="54">
        <f t="shared" ref="E93:AU93" si="21">E44</f>
        <v>8226.57</v>
      </c>
      <c r="F93" s="39">
        <f t="shared" si="21"/>
        <v>13070.75</v>
      </c>
      <c r="G93" s="39">
        <f t="shared" si="21"/>
        <v>103.51500000000001</v>
      </c>
      <c r="H93" s="39">
        <f t="shared" si="21"/>
        <v>47.234999999999999</v>
      </c>
      <c r="I93" s="39">
        <f t="shared" si="21"/>
        <v>142.107</v>
      </c>
      <c r="J93" s="39">
        <f t="shared" si="21"/>
        <v>149.142</v>
      </c>
      <c r="K93" s="39">
        <f t="shared" si="21"/>
        <v>35.210999999999999</v>
      </c>
      <c r="L93" s="39">
        <f t="shared" si="21"/>
        <v>2448.7649999999999</v>
      </c>
      <c r="M93" s="39">
        <f t="shared" si="21"/>
        <v>11.658000000000001</v>
      </c>
      <c r="N93" s="39">
        <f t="shared" si="21"/>
        <v>118.38900000000001</v>
      </c>
      <c r="O93" s="39">
        <f t="shared" si="21"/>
        <v>119.79600000000001</v>
      </c>
      <c r="P93" s="39">
        <f t="shared" si="21"/>
        <v>215.47199999999998</v>
      </c>
      <c r="Q93" s="39">
        <f t="shared" si="21"/>
        <v>71.154000000000011</v>
      </c>
      <c r="R93" s="39">
        <f t="shared" si="21"/>
        <v>148.53900000000002</v>
      </c>
      <c r="S93" s="39">
        <f t="shared" si="21"/>
        <v>130.24800000000002</v>
      </c>
      <c r="T93" s="39">
        <f t="shared" si="21"/>
        <v>118.59</v>
      </c>
      <c r="U93" s="39">
        <f t="shared" si="21"/>
        <v>40.803000000000004</v>
      </c>
      <c r="V93" s="39">
        <f t="shared" si="21"/>
        <v>1648.5150000000001</v>
      </c>
      <c r="W93" s="39">
        <f t="shared" si="21"/>
        <v>1952.538</v>
      </c>
      <c r="X93" s="39">
        <f t="shared" si="21"/>
        <v>160.398</v>
      </c>
      <c r="Y93" s="39">
        <f t="shared" si="21"/>
        <v>20.502000000000002</v>
      </c>
      <c r="Z93" s="39">
        <f t="shared" si="21"/>
        <v>106.93199999999999</v>
      </c>
      <c r="AA93" s="39">
        <f t="shared" si="21"/>
        <v>1039.258</v>
      </c>
      <c r="AB93" s="39">
        <f t="shared" si="21"/>
        <v>1517.2739999999999</v>
      </c>
      <c r="AC93" s="39">
        <f t="shared" si="21"/>
        <v>4861.2520000000004</v>
      </c>
      <c r="AD93" s="39">
        <f t="shared" si="21"/>
        <v>24496.186000000002</v>
      </c>
      <c r="AE93" s="39">
        <f t="shared" si="21"/>
        <v>137.643</v>
      </c>
      <c r="AF93" s="39">
        <f t="shared" si="21"/>
        <v>480.15</v>
      </c>
      <c r="AG93" s="39">
        <f t="shared" si="21"/>
        <v>25.929000000000002</v>
      </c>
      <c r="AH93" s="39">
        <f t="shared" si="21"/>
        <v>45.024000000000001</v>
      </c>
      <c r="AI93" s="39">
        <f t="shared" si="21"/>
        <v>14.673</v>
      </c>
      <c r="AJ93" s="39">
        <f t="shared" si="21"/>
        <v>32.763000000000005</v>
      </c>
      <c r="AK93" s="39">
        <f t="shared" si="21"/>
        <v>822.65700000000004</v>
      </c>
      <c r="AL93" s="39">
        <f t="shared" si="21"/>
        <v>153.76500000000001</v>
      </c>
      <c r="AM93" s="39">
        <f t="shared" si="21"/>
        <v>2547.3649999999998</v>
      </c>
      <c r="AN93" s="39">
        <f t="shared" si="21"/>
        <v>1088.0800000000002</v>
      </c>
      <c r="AO93" s="39">
        <f t="shared" si="21"/>
        <v>1088.0800000000002</v>
      </c>
      <c r="AP93" s="39">
        <f t="shared" si="21"/>
        <v>925.27000000000021</v>
      </c>
      <c r="AQ93" s="39">
        <f t="shared" si="21"/>
        <v>597.64</v>
      </c>
      <c r="AR93" s="39">
        <f t="shared" si="21"/>
        <v>616.40000000000009</v>
      </c>
      <c r="AS93" s="39">
        <f t="shared" si="21"/>
        <v>18587.14</v>
      </c>
      <c r="AT93" s="39">
        <f t="shared" si="21"/>
        <v>32831.589999999997</v>
      </c>
      <c r="AU93" s="297">
        <f t="shared" si="21"/>
        <v>147.17131000000001</v>
      </c>
    </row>
    <row r="94" spans="2:47" ht="26.25" outlineLevel="2" thickBot="1" x14ac:dyDescent="0.3">
      <c r="B94" s="3"/>
      <c r="C94" s="5" t="s">
        <v>146</v>
      </c>
      <c r="D94" s="50" t="s">
        <v>89</v>
      </c>
      <c r="E94" s="40">
        <f t="shared" ref="E94:AU94" si="22">E54</f>
        <v>0</v>
      </c>
      <c r="F94" s="41">
        <f t="shared" si="22"/>
        <v>0</v>
      </c>
      <c r="G94" s="41">
        <f t="shared" si="22"/>
        <v>1545</v>
      </c>
      <c r="H94" s="41">
        <f t="shared" si="22"/>
        <v>705</v>
      </c>
      <c r="I94" s="41">
        <f t="shared" si="22"/>
        <v>2121</v>
      </c>
      <c r="J94" s="41">
        <f t="shared" si="22"/>
        <v>2226</v>
      </c>
      <c r="K94" s="41">
        <f t="shared" si="22"/>
        <v>0</v>
      </c>
      <c r="L94" s="41">
        <f t="shared" si="22"/>
        <v>0</v>
      </c>
      <c r="M94" s="41">
        <f t="shared" si="22"/>
        <v>174</v>
      </c>
      <c r="N94" s="41">
        <f t="shared" si="22"/>
        <v>1767</v>
      </c>
      <c r="O94" s="41">
        <f t="shared" si="22"/>
        <v>1788</v>
      </c>
      <c r="P94" s="41">
        <f t="shared" si="22"/>
        <v>3216</v>
      </c>
      <c r="Q94" s="41">
        <f t="shared" si="22"/>
        <v>1062</v>
      </c>
      <c r="R94" s="41">
        <f t="shared" si="22"/>
        <v>2217</v>
      </c>
      <c r="S94" s="41">
        <f t="shared" si="22"/>
        <v>1944</v>
      </c>
      <c r="T94" s="41">
        <f t="shared" si="22"/>
        <v>1770</v>
      </c>
      <c r="U94" s="41">
        <f t="shared" si="22"/>
        <v>609</v>
      </c>
      <c r="V94" s="41">
        <f t="shared" si="22"/>
        <v>0</v>
      </c>
      <c r="W94" s="41">
        <f t="shared" si="22"/>
        <v>1050</v>
      </c>
      <c r="X94" s="41">
        <f t="shared" si="22"/>
        <v>2394</v>
      </c>
      <c r="Y94" s="41">
        <f t="shared" si="22"/>
        <v>306</v>
      </c>
      <c r="Z94" s="41">
        <f t="shared" si="22"/>
        <v>1596</v>
      </c>
      <c r="AA94" s="41">
        <f t="shared" si="22"/>
        <v>0</v>
      </c>
      <c r="AB94" s="41">
        <f t="shared" si="22"/>
        <v>0</v>
      </c>
      <c r="AC94" s="41">
        <f t="shared" si="22"/>
        <v>0</v>
      </c>
      <c r="AD94" s="41">
        <f t="shared" si="22"/>
        <v>0</v>
      </c>
      <c r="AE94" s="41">
        <f t="shared" si="22"/>
        <v>0</v>
      </c>
      <c r="AF94" s="41">
        <f t="shared" si="22"/>
        <v>0</v>
      </c>
      <c r="AG94" s="41">
        <f t="shared" si="22"/>
        <v>387</v>
      </c>
      <c r="AH94" s="41">
        <f t="shared" si="22"/>
        <v>672</v>
      </c>
      <c r="AI94" s="41">
        <f t="shared" si="22"/>
        <v>219</v>
      </c>
      <c r="AJ94" s="41">
        <f t="shared" si="22"/>
        <v>489</v>
      </c>
      <c r="AK94" s="41">
        <f t="shared" si="22"/>
        <v>0</v>
      </c>
      <c r="AL94" s="41">
        <f t="shared" si="22"/>
        <v>2295</v>
      </c>
      <c r="AM94" s="41">
        <f t="shared" si="22"/>
        <v>755</v>
      </c>
      <c r="AN94" s="41">
        <f t="shared" si="22"/>
        <v>16240</v>
      </c>
      <c r="AO94" s="41">
        <f t="shared" si="22"/>
        <v>16240</v>
      </c>
      <c r="AP94" s="41">
        <f t="shared" si="22"/>
        <v>13810</v>
      </c>
      <c r="AQ94" s="41">
        <f t="shared" si="22"/>
        <v>8920</v>
      </c>
      <c r="AR94" s="41">
        <f t="shared" si="22"/>
        <v>9200</v>
      </c>
      <c r="AS94" s="41">
        <f t="shared" si="22"/>
        <v>0</v>
      </c>
      <c r="AT94" s="41">
        <f t="shared" si="22"/>
        <v>0</v>
      </c>
      <c r="AU94" s="296">
        <f t="shared" si="22"/>
        <v>0</v>
      </c>
    </row>
    <row r="95" spans="2:47" ht="26.25" outlineLevel="2" thickBot="1" x14ac:dyDescent="0.3">
      <c r="B95" s="3"/>
      <c r="C95" s="5" t="s">
        <v>147</v>
      </c>
      <c r="D95" s="50" t="s">
        <v>89</v>
      </c>
      <c r="E95" s="40">
        <f>IF(E59=Database!$B$631,Catalogue!E83,Catalogue!E91)</f>
        <v>0</v>
      </c>
      <c r="F95" s="41">
        <f>IF(F59=Database!$B$631,Catalogue!F83,Catalogue!F91)</f>
        <v>0</v>
      </c>
      <c r="G95" s="41">
        <f>IF(G59=Database!$B$631,Catalogue!G83,Catalogue!G91)</f>
        <v>0</v>
      </c>
      <c r="H95" s="41">
        <f>IF(H59=Database!$B$631,Catalogue!H83,Catalogue!H91)</f>
        <v>0</v>
      </c>
      <c r="I95" s="41">
        <f>IF(I59=Database!$B$631,Catalogue!I83,Catalogue!I91)</f>
        <v>0</v>
      </c>
      <c r="J95" s="41">
        <f>IF(J59=Database!$B$631,Catalogue!J83,Catalogue!J91)</f>
        <v>0</v>
      </c>
      <c r="K95" s="41">
        <f>IF(K59=Database!$B$631,Catalogue!K83,Catalogue!K91)</f>
        <v>0</v>
      </c>
      <c r="L95" s="41">
        <f>IF(L59=Database!$B$631,Catalogue!L83,Catalogue!L91)</f>
        <v>0</v>
      </c>
      <c r="M95" s="41">
        <f>IF(M59=Database!$B$631,Catalogue!M83,Catalogue!M91)</f>
        <v>0</v>
      </c>
      <c r="N95" s="41">
        <f>IF(N59=Database!$B$631,Catalogue!N83,Catalogue!N91)</f>
        <v>0</v>
      </c>
      <c r="O95" s="41">
        <f>IF(O59=Database!$B$631,Catalogue!O83,Catalogue!O91)</f>
        <v>0</v>
      </c>
      <c r="P95" s="41">
        <f>IF(P59=Database!$B$631,Catalogue!P83,Catalogue!P91)</f>
        <v>0</v>
      </c>
      <c r="Q95" s="41">
        <f>IF(Q59=Database!$B$631,Catalogue!Q83,Catalogue!Q91)</f>
        <v>0</v>
      </c>
      <c r="R95" s="41">
        <f>IF(R59=Database!$B$631,Catalogue!R83,Catalogue!R91)</f>
        <v>0</v>
      </c>
      <c r="S95" s="41">
        <f>IF(S59=Database!$B$631,Catalogue!S83,Catalogue!S91)</f>
        <v>0</v>
      </c>
      <c r="T95" s="41">
        <f>IF(T59=Database!$B$631,Catalogue!T83,Catalogue!T91)</f>
        <v>0</v>
      </c>
      <c r="U95" s="41">
        <f>IF(U59=Database!$B$631,Catalogue!U83,Catalogue!U91)</f>
        <v>0</v>
      </c>
      <c r="V95" s="41">
        <f>IF(V59=Database!$B$631,Catalogue!V83,Catalogue!V91)</f>
        <v>0</v>
      </c>
      <c r="W95" s="41">
        <f>IF(W59=Database!$B$631,Catalogue!W83,Catalogue!W91)</f>
        <v>0</v>
      </c>
      <c r="X95" s="41">
        <f>IF(X59=Database!$B$631,Catalogue!X83,Catalogue!X91)</f>
        <v>0</v>
      </c>
      <c r="Y95" s="41">
        <f>IF(Y59=Database!$B$631,Catalogue!Y83,Catalogue!Y91)</f>
        <v>0</v>
      </c>
      <c r="Z95" s="41">
        <f>IF(Z59=Database!$B$631,Catalogue!Z83,Catalogue!Z91)</f>
        <v>0</v>
      </c>
      <c r="AA95" s="41">
        <f>IF(AA59=Database!$B$631,Catalogue!AA83,Catalogue!AA91)</f>
        <v>0</v>
      </c>
      <c r="AB95" s="41">
        <f>IF(AB59=Database!$B$631,Catalogue!AB83,Catalogue!AB91)</f>
        <v>0</v>
      </c>
      <c r="AC95" s="41">
        <f>IF(AC59=Database!$B$631,Catalogue!AC83,Catalogue!AC91)</f>
        <v>0</v>
      </c>
      <c r="AD95" s="41">
        <f>IF(AD59=Database!$B$631,Catalogue!AD83,Catalogue!AD91)</f>
        <v>0</v>
      </c>
      <c r="AE95" s="41">
        <f>IF(AE59=Database!$B$631,Catalogue!AE83,Catalogue!AE91)</f>
        <v>0</v>
      </c>
      <c r="AF95" s="41">
        <f>IF(AF59=Database!$B$631,Catalogue!AF83,Catalogue!AF91)</f>
        <v>0</v>
      </c>
      <c r="AG95" s="41">
        <f>IF(AG59=Database!$B$631,Catalogue!AG83,Catalogue!AG91)</f>
        <v>0</v>
      </c>
      <c r="AH95" s="41">
        <f>IF(AH59=Database!$B$631,Catalogue!AH83,Catalogue!AH91)</f>
        <v>0</v>
      </c>
      <c r="AI95" s="41">
        <f>IF(AI59=Database!$B$631,Catalogue!AI83,Catalogue!AI91)</f>
        <v>0</v>
      </c>
      <c r="AJ95" s="41">
        <f>IF(AJ59=Database!$B$631,Catalogue!AJ83,Catalogue!AJ91)</f>
        <v>0</v>
      </c>
      <c r="AK95" s="41">
        <f>IF(AK59=Database!$B$631,Catalogue!AK83,Catalogue!AK91)</f>
        <v>0</v>
      </c>
      <c r="AL95" s="41">
        <f>IF(AL59=Database!$B$631,Catalogue!AL83,Catalogue!AL91)</f>
        <v>0</v>
      </c>
      <c r="AM95" s="41">
        <f>IF(AM59=Database!$B$631,Catalogue!AM83,Catalogue!AM91)</f>
        <v>0</v>
      </c>
      <c r="AN95" s="41">
        <f>IF(AN59=Database!$B$631,Catalogue!AN83,Catalogue!AN91)</f>
        <v>0</v>
      </c>
      <c r="AO95" s="41">
        <f>IF(AO59=Database!$B$631,Catalogue!AO83,Catalogue!AO91)</f>
        <v>0</v>
      </c>
      <c r="AP95" s="41">
        <f>IF(AP59=Database!$B$631,Catalogue!AP83,Catalogue!AP91)</f>
        <v>0</v>
      </c>
      <c r="AQ95" s="41">
        <f>IF(AQ59=Database!$B$631,Catalogue!AQ83,Catalogue!AQ91)</f>
        <v>0</v>
      </c>
      <c r="AR95" s="41">
        <f>IF(AR59=Database!$B$631,Catalogue!AR83,Catalogue!AR91)</f>
        <v>0</v>
      </c>
      <c r="AS95" s="41">
        <f>IF(AS59=Database!$B$631,Catalogue!AS83,Catalogue!AS91)</f>
        <v>0</v>
      </c>
      <c r="AT95" s="41">
        <f>IF(AT59=Database!$B$631,Catalogue!AT83,Catalogue!AT91)</f>
        <v>0</v>
      </c>
      <c r="AU95" s="296">
        <f>IF(AU59=Database!$B$631,Catalogue!AU83,Catalogue!AU91)</f>
        <v>0</v>
      </c>
    </row>
    <row r="96" spans="2:47" ht="21.75" customHeight="1" outlineLevel="2" thickBot="1" x14ac:dyDescent="0.3">
      <c r="B96" s="18"/>
      <c r="C96" s="5" t="s">
        <v>1357</v>
      </c>
      <c r="D96" s="51"/>
      <c r="E96" s="55">
        <f t="shared" ref="E96:G96" si="23">SUM(E93:E95)</f>
        <v>8226.57</v>
      </c>
      <c r="F96" s="56">
        <f t="shared" si="23"/>
        <v>13070.75</v>
      </c>
      <c r="G96" s="56">
        <f t="shared" si="23"/>
        <v>1648.5150000000001</v>
      </c>
      <c r="H96" s="56">
        <f t="shared" ref="H96:M96" si="24">SUM(H93:H95)</f>
        <v>752.23500000000001</v>
      </c>
      <c r="I96" s="56">
        <f t="shared" si="24"/>
        <v>2263.107</v>
      </c>
      <c r="J96" s="56">
        <f t="shared" si="24"/>
        <v>2375.1419999999998</v>
      </c>
      <c r="K96" s="56">
        <f t="shared" si="24"/>
        <v>35.210999999999999</v>
      </c>
      <c r="L96" s="56">
        <f t="shared" si="24"/>
        <v>2448.7649999999999</v>
      </c>
      <c r="M96" s="56">
        <f t="shared" si="24"/>
        <v>185.65800000000002</v>
      </c>
      <c r="N96" s="56">
        <f t="shared" ref="N96:P96" si="25">SUM(N93:N95)</f>
        <v>1885.3890000000001</v>
      </c>
      <c r="O96" s="56">
        <f t="shared" si="25"/>
        <v>1907.796</v>
      </c>
      <c r="P96" s="56">
        <f t="shared" si="25"/>
        <v>3431.4719999999998</v>
      </c>
      <c r="Q96" s="56">
        <f t="shared" ref="Q96:AR96" si="26">SUM(Q93:Q95)</f>
        <v>1133.154</v>
      </c>
      <c r="R96" s="56">
        <f t="shared" si="26"/>
        <v>2365.5390000000002</v>
      </c>
      <c r="S96" s="56">
        <f t="shared" si="26"/>
        <v>2074.248</v>
      </c>
      <c r="T96" s="56">
        <f t="shared" si="26"/>
        <v>1888.59</v>
      </c>
      <c r="U96" s="56">
        <f t="shared" si="26"/>
        <v>649.803</v>
      </c>
      <c r="V96" s="56">
        <f t="shared" si="26"/>
        <v>1648.5150000000001</v>
      </c>
      <c r="W96" s="56">
        <f t="shared" si="26"/>
        <v>3002.538</v>
      </c>
      <c r="X96" s="56">
        <f t="shared" si="26"/>
        <v>2554.3980000000001</v>
      </c>
      <c r="Y96" s="56">
        <f t="shared" si="26"/>
        <v>326.50200000000001</v>
      </c>
      <c r="Z96" s="56">
        <f t="shared" si="26"/>
        <v>1702.932</v>
      </c>
      <c r="AA96" s="56">
        <f t="shared" si="26"/>
        <v>1039.258</v>
      </c>
      <c r="AB96" s="56">
        <f t="shared" si="26"/>
        <v>1517.2739999999999</v>
      </c>
      <c r="AC96" s="56">
        <f t="shared" si="26"/>
        <v>4861.2520000000004</v>
      </c>
      <c r="AD96" s="56">
        <f t="shared" si="26"/>
        <v>24496.186000000002</v>
      </c>
      <c r="AE96" s="56">
        <f t="shared" si="26"/>
        <v>137.643</v>
      </c>
      <c r="AF96" s="56">
        <f t="shared" si="26"/>
        <v>480.15</v>
      </c>
      <c r="AG96" s="56">
        <f t="shared" si="26"/>
        <v>412.92899999999997</v>
      </c>
      <c r="AH96" s="56">
        <f t="shared" si="26"/>
        <v>717.024</v>
      </c>
      <c r="AI96" s="56">
        <f t="shared" si="26"/>
        <v>233.673</v>
      </c>
      <c r="AJ96" s="56">
        <f t="shared" si="26"/>
        <v>521.76300000000003</v>
      </c>
      <c r="AK96" s="56">
        <f t="shared" si="26"/>
        <v>822.65700000000004</v>
      </c>
      <c r="AL96" s="56">
        <f t="shared" si="26"/>
        <v>2448.7649999999999</v>
      </c>
      <c r="AM96" s="56">
        <f t="shared" si="26"/>
        <v>3302.3649999999998</v>
      </c>
      <c r="AN96" s="56">
        <f t="shared" si="26"/>
        <v>17328.080000000002</v>
      </c>
      <c r="AO96" s="56">
        <f t="shared" si="26"/>
        <v>17328.080000000002</v>
      </c>
      <c r="AP96" s="56">
        <f t="shared" si="26"/>
        <v>14735.27</v>
      </c>
      <c r="AQ96" s="56">
        <f t="shared" si="26"/>
        <v>9517.64</v>
      </c>
      <c r="AR96" s="56">
        <f t="shared" si="26"/>
        <v>9816.4</v>
      </c>
      <c r="AS96" s="56">
        <f t="shared" ref="AS96:AU96" si="27">SUM(AS93:AS95)</f>
        <v>18587.14</v>
      </c>
      <c r="AT96" s="56">
        <f t="shared" si="27"/>
        <v>32831.589999999997</v>
      </c>
      <c r="AU96" s="298">
        <f t="shared" si="27"/>
        <v>147.17131000000001</v>
      </c>
    </row>
    <row r="97" spans="2:47" ht="15.75" outlineLevel="1" thickBot="1" x14ac:dyDescent="0.3">
      <c r="B97" s="140"/>
      <c r="C97" s="141"/>
      <c r="D97" s="141"/>
      <c r="E97" s="140"/>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40"/>
      <c r="AT97" s="140"/>
      <c r="AU97" s="140"/>
    </row>
    <row r="98" spans="2:47" ht="24" customHeight="1" outlineLevel="2" thickBot="1" x14ac:dyDescent="0.3">
      <c r="B98" s="3" t="s">
        <v>39</v>
      </c>
      <c r="C98" s="65" t="s">
        <v>1357</v>
      </c>
      <c r="D98" s="4" t="s">
        <v>89</v>
      </c>
      <c r="E98" s="48">
        <f t="shared" ref="E98:G98" si="28">E96</f>
        <v>8226.57</v>
      </c>
      <c r="F98" s="57">
        <f t="shared" si="28"/>
        <v>13070.75</v>
      </c>
      <c r="G98" s="57">
        <f t="shared" si="28"/>
        <v>1648.5150000000001</v>
      </c>
      <c r="H98" s="57">
        <f t="shared" ref="H98:M98" si="29">H96</f>
        <v>752.23500000000001</v>
      </c>
      <c r="I98" s="57">
        <f t="shared" si="29"/>
        <v>2263.107</v>
      </c>
      <c r="J98" s="57">
        <f t="shared" si="29"/>
        <v>2375.1419999999998</v>
      </c>
      <c r="K98" s="57">
        <f t="shared" si="29"/>
        <v>35.210999999999999</v>
      </c>
      <c r="L98" s="57">
        <f t="shared" si="29"/>
        <v>2448.7649999999999</v>
      </c>
      <c r="M98" s="57">
        <f t="shared" si="29"/>
        <v>185.65800000000002</v>
      </c>
      <c r="N98" s="57">
        <f t="shared" ref="N98:P98" si="30">N96</f>
        <v>1885.3890000000001</v>
      </c>
      <c r="O98" s="57">
        <f t="shared" si="30"/>
        <v>1907.796</v>
      </c>
      <c r="P98" s="57">
        <f t="shared" si="30"/>
        <v>3431.4719999999998</v>
      </c>
      <c r="Q98" s="57">
        <f t="shared" ref="Q98:AR98" si="31">Q96</f>
        <v>1133.154</v>
      </c>
      <c r="R98" s="57">
        <f t="shared" si="31"/>
        <v>2365.5390000000002</v>
      </c>
      <c r="S98" s="57">
        <f t="shared" si="31"/>
        <v>2074.248</v>
      </c>
      <c r="T98" s="57">
        <f t="shared" si="31"/>
        <v>1888.59</v>
      </c>
      <c r="U98" s="57">
        <f t="shared" si="31"/>
        <v>649.803</v>
      </c>
      <c r="V98" s="57">
        <f t="shared" si="31"/>
        <v>1648.5150000000001</v>
      </c>
      <c r="W98" s="57">
        <f t="shared" si="31"/>
        <v>3002.538</v>
      </c>
      <c r="X98" s="57">
        <f t="shared" si="31"/>
        <v>2554.3980000000001</v>
      </c>
      <c r="Y98" s="57">
        <f t="shared" si="31"/>
        <v>326.50200000000001</v>
      </c>
      <c r="Z98" s="57">
        <f t="shared" si="31"/>
        <v>1702.932</v>
      </c>
      <c r="AA98" s="57">
        <f t="shared" si="31"/>
        <v>1039.258</v>
      </c>
      <c r="AB98" s="57">
        <f t="shared" si="31"/>
        <v>1517.2739999999999</v>
      </c>
      <c r="AC98" s="57">
        <f t="shared" si="31"/>
        <v>4861.2520000000004</v>
      </c>
      <c r="AD98" s="57">
        <f t="shared" si="31"/>
        <v>24496.186000000002</v>
      </c>
      <c r="AE98" s="57">
        <f t="shared" si="31"/>
        <v>137.643</v>
      </c>
      <c r="AF98" s="57">
        <f t="shared" si="31"/>
        <v>480.15</v>
      </c>
      <c r="AG98" s="57">
        <f t="shared" si="31"/>
        <v>412.92899999999997</v>
      </c>
      <c r="AH98" s="57">
        <f t="shared" si="31"/>
        <v>717.024</v>
      </c>
      <c r="AI98" s="57">
        <f t="shared" si="31"/>
        <v>233.673</v>
      </c>
      <c r="AJ98" s="57">
        <f t="shared" si="31"/>
        <v>521.76300000000003</v>
      </c>
      <c r="AK98" s="57">
        <f t="shared" si="31"/>
        <v>822.65700000000004</v>
      </c>
      <c r="AL98" s="57">
        <f t="shared" si="31"/>
        <v>2448.7649999999999</v>
      </c>
      <c r="AM98" s="57">
        <f t="shared" si="31"/>
        <v>3302.3649999999998</v>
      </c>
      <c r="AN98" s="57">
        <f t="shared" si="31"/>
        <v>17328.080000000002</v>
      </c>
      <c r="AO98" s="57">
        <f t="shared" si="31"/>
        <v>17328.080000000002</v>
      </c>
      <c r="AP98" s="57">
        <f t="shared" si="31"/>
        <v>14735.27</v>
      </c>
      <c r="AQ98" s="57">
        <f t="shared" si="31"/>
        <v>9517.64</v>
      </c>
      <c r="AR98" s="57">
        <f t="shared" si="31"/>
        <v>9816.4</v>
      </c>
      <c r="AS98" s="57">
        <f t="shared" ref="AS98:AU98" si="32">AS96</f>
        <v>18587.14</v>
      </c>
      <c r="AT98" s="57">
        <f t="shared" si="32"/>
        <v>32831.589999999997</v>
      </c>
      <c r="AU98" s="295">
        <f t="shared" si="32"/>
        <v>147.17131000000001</v>
      </c>
    </row>
    <row r="99" spans="2:47" ht="36" customHeight="1" outlineLevel="2" thickBot="1" x14ac:dyDescent="0.3">
      <c r="B99" s="3"/>
      <c r="C99" s="5" t="str">
        <f t="shared" ref="C99:AU99" si="33">C20</f>
        <v>Primary Environmental outcome units</v>
      </c>
      <c r="D99" s="5" t="str">
        <f t="shared" si="33"/>
        <v>Unit for measuring the environmental outcome..</v>
      </c>
      <c r="E99" s="40" t="str">
        <f t="shared" si="33"/>
        <v>tCO₂e removed</v>
      </c>
      <c r="F99" s="41" t="str">
        <f t="shared" si="33"/>
        <v>tCO₂e removed</v>
      </c>
      <c r="G99" s="41" t="str">
        <f t="shared" si="33"/>
        <v>Kg of nitrogen (N) pollution reduced</v>
      </c>
      <c r="H99" s="41" t="str">
        <f t="shared" si="33"/>
        <v>Kg of phosphorus (P) pollution reduced</v>
      </c>
      <c r="I99" s="41" t="str">
        <f t="shared" si="33"/>
        <v>Kg of nitrogen (N) pollution reduced</v>
      </c>
      <c r="J99" s="41" t="str">
        <f t="shared" si="33"/>
        <v>Km restored</v>
      </c>
      <c r="K99" s="41" t="str">
        <f t="shared" si="33"/>
        <v>Breeding pairs (or nests) sustained in successful reproduction</v>
      </c>
      <c r="L99" s="41" t="str">
        <f t="shared" si="33"/>
        <v>Breeding pairs (or nests) sustained in successful reproduction</v>
      </c>
      <c r="M99" s="41" t="str">
        <f t="shared" si="33"/>
        <v>Breeding pairs (or nests) sustained in successful reproduction</v>
      </c>
      <c r="N99" s="41" t="str">
        <f t="shared" si="33"/>
        <v>Breeding pairs (or nests) sustained in successful reproduction</v>
      </c>
      <c r="O99" s="41" t="str">
        <f t="shared" si="33"/>
        <v>Breeding pairs (or nests) sustained in successful reproduction</v>
      </c>
      <c r="P99" s="41" t="str">
        <f t="shared" si="33"/>
        <v>Breeding pairs (or nests) sustained in successful reproduction</v>
      </c>
      <c r="Q99" s="41" t="str">
        <f t="shared" si="33"/>
        <v>Breeding pairs (or nests) sustained in successful reproduction</v>
      </c>
      <c r="R99" s="41" t="str">
        <f t="shared" si="33"/>
        <v>Breeding pairs (or nests) sustained in successful reproduction</v>
      </c>
      <c r="S99" s="41" t="str">
        <f t="shared" si="33"/>
        <v>Individuals protected</v>
      </c>
      <c r="T99" s="41" t="str">
        <f t="shared" si="33"/>
        <v>Hectares created</v>
      </c>
      <c r="U99" s="41" t="str">
        <f t="shared" si="33"/>
        <v>Breeding pairs (or nests) sustained in successful reproduction</v>
      </c>
      <c r="V99" s="41" t="str">
        <f t="shared" si="33"/>
        <v>Individuals protected</v>
      </c>
      <c r="W99" s="41" t="str">
        <f t="shared" si="33"/>
        <v>Hectares created</v>
      </c>
      <c r="X99" s="41" t="str">
        <f t="shared" si="33"/>
        <v>Hectares created</v>
      </c>
      <c r="Y99" s="41" t="str">
        <f t="shared" si="33"/>
        <v>Kg of nitrogen (N) pollution reduced</v>
      </c>
      <c r="Z99" s="41" t="str">
        <f t="shared" si="33"/>
        <v>Kg of nitrogen (N) pollution reduced</v>
      </c>
      <c r="AA99" s="41" t="str">
        <f t="shared" si="33"/>
        <v>Kg of nitrogen (N) pollution reduced</v>
      </c>
      <c r="AB99" s="41" t="str">
        <f t="shared" si="33"/>
        <v>Kg of nitrogen (N) pollution reduced</v>
      </c>
      <c r="AC99" s="41" t="str">
        <f t="shared" si="33"/>
        <v>Kg of nitrogen (N) pollution reduced</v>
      </c>
      <c r="AD99" s="41" t="str">
        <f t="shared" si="33"/>
        <v>Kg of nitrogen (N) pollution reduced</v>
      </c>
      <c r="AE99" s="41" t="str">
        <f t="shared" si="33"/>
        <v>Kg reduction of non-nutrient pollutants entering waters (sediment, pesticides, chemicals)</v>
      </c>
      <c r="AF99" s="41" t="str">
        <f t="shared" si="33"/>
        <v>Kg reduction of non-nutrient pollutants entering waters (sediment, pesticides, chemicals)</v>
      </c>
      <c r="AG99" s="41" t="str">
        <f t="shared" si="33"/>
        <v>Kg of nitrogen (N) pollution reduced</v>
      </c>
      <c r="AH99" s="41" t="str">
        <f t="shared" si="33"/>
        <v>Kg of nitrogen (N) pollution reduced</v>
      </c>
      <c r="AI99" s="41" t="str">
        <f t="shared" si="33"/>
        <v>Increase in tonnes of Soil Organic Carbon (tSOC)</v>
      </c>
      <c r="AJ99" s="41" t="str">
        <f t="shared" si="33"/>
        <v>Kg of nitrogen (N) pollution reduced</v>
      </c>
      <c r="AK99" s="41" t="str">
        <f t="shared" si="33"/>
        <v>New breeding sites created (pond, roost or colony)</v>
      </c>
      <c r="AL99" s="41" t="str">
        <f t="shared" si="33"/>
        <v>Kg of phosphorus (P) pollution reduced</v>
      </c>
      <c r="AM99" s="41" t="str">
        <f t="shared" si="33"/>
        <v>Hectares created</v>
      </c>
      <c r="AN99" s="41" t="str">
        <f t="shared" si="33"/>
        <v>Hectares created</v>
      </c>
      <c r="AO99" s="41" t="str">
        <f t="shared" si="33"/>
        <v>Hectares created</v>
      </c>
      <c r="AP99" s="41" t="str">
        <f t="shared" si="33"/>
        <v>Hectares restored</v>
      </c>
      <c r="AQ99" s="41" t="str">
        <f t="shared" si="33"/>
        <v>Hectares restored</v>
      </c>
      <c r="AR99" s="41" t="str">
        <f t="shared" si="33"/>
        <v>Hectares created</v>
      </c>
      <c r="AS99" s="41" t="str">
        <f t="shared" si="33"/>
        <v>Km created</v>
      </c>
      <c r="AT99" s="41" t="str">
        <f t="shared" si="33"/>
        <v>Km created</v>
      </c>
      <c r="AU99" s="296" t="str">
        <f t="shared" si="33"/>
        <v>New breeding sites created (pond, roost or colony)</v>
      </c>
    </row>
    <row r="100" spans="2:47" ht="32.1" customHeight="1" outlineLevel="2" thickBot="1" x14ac:dyDescent="0.3">
      <c r="B100" s="13"/>
      <c r="C100" s="5" t="s">
        <v>1356</v>
      </c>
      <c r="D100" s="5" t="s">
        <v>90</v>
      </c>
      <c r="E100" s="343">
        <f t="shared" ref="E100:AU100" si="34">IFERROR(E98/E23,)</f>
        <v>304.68777777777774</v>
      </c>
      <c r="F100" s="344">
        <f t="shared" si="34"/>
        <v>223.43162393162393</v>
      </c>
      <c r="G100" s="344">
        <f t="shared" si="34"/>
        <v>20.352037037037039</v>
      </c>
      <c r="H100" s="344">
        <f t="shared" si="34"/>
        <v>139.30277777777778</v>
      </c>
      <c r="I100" s="344">
        <f t="shared" si="34"/>
        <v>18.626395061728395</v>
      </c>
      <c r="J100" s="344">
        <f t="shared" si="34"/>
        <v>2111.237333333333</v>
      </c>
      <c r="K100" s="344">
        <f t="shared" si="34"/>
        <v>391.23333333333329</v>
      </c>
      <c r="L100" s="344">
        <f t="shared" si="34"/>
        <v>6046.333333333333</v>
      </c>
      <c r="M100" s="344">
        <f t="shared" si="34"/>
        <v>5893.9047619047615</v>
      </c>
      <c r="N100" s="344">
        <f t="shared" si="34"/>
        <v>27931.68888888889</v>
      </c>
      <c r="O100" s="344">
        <f t="shared" si="34"/>
        <v>28263.644444444442</v>
      </c>
      <c r="P100" s="344">
        <f t="shared" si="34"/>
        <v>16945.54074074074</v>
      </c>
      <c r="Q100" s="344">
        <f t="shared" si="34"/>
        <v>8393.7333333333336</v>
      </c>
      <c r="R100" s="344">
        <f t="shared" si="34"/>
        <v>93.870595238095248</v>
      </c>
      <c r="S100" s="344">
        <f t="shared" si="34"/>
        <v>115.236</v>
      </c>
      <c r="T100" s="344">
        <f t="shared" si="34"/>
        <v>2098.4333333333334</v>
      </c>
      <c r="U100" s="344">
        <f t="shared" si="34"/>
        <v>1203.3388888888887</v>
      </c>
      <c r="V100" s="344">
        <f t="shared" si="34"/>
        <v>61.056111111111115</v>
      </c>
      <c r="W100" s="344">
        <f t="shared" si="34"/>
        <v>3336.1533333333332</v>
      </c>
      <c r="X100" s="344">
        <f t="shared" si="34"/>
        <v>2838.2200000000003</v>
      </c>
      <c r="Y100" s="344">
        <f t="shared" si="34"/>
        <v>1.2092666666666667</v>
      </c>
      <c r="Z100" s="344">
        <f t="shared" si="34"/>
        <v>6.3071555555555552</v>
      </c>
      <c r="AA100" s="344">
        <f t="shared" si="34"/>
        <v>0.69983703703703704</v>
      </c>
      <c r="AB100" s="344">
        <f t="shared" si="34"/>
        <v>11.239066666666666</v>
      </c>
      <c r="AC100" s="344">
        <f t="shared" si="34"/>
        <v>1.5003864197530865</v>
      </c>
      <c r="AD100" s="344">
        <f t="shared" si="34"/>
        <v>5.0403674897119348</v>
      </c>
      <c r="AE100" s="344">
        <f t="shared" si="34"/>
        <v>152.93666666666667</v>
      </c>
      <c r="AF100" s="344">
        <f t="shared" si="34"/>
        <v>313.8235294117647</v>
      </c>
      <c r="AG100" s="344">
        <f t="shared" si="34"/>
        <v>3.0587333333333331</v>
      </c>
      <c r="AH100" s="344">
        <f t="shared" si="34"/>
        <v>2.2130370370370369</v>
      </c>
      <c r="AI100" s="344">
        <f t="shared" si="34"/>
        <v>865.45555555555552</v>
      </c>
      <c r="AJ100" s="344">
        <f t="shared" si="34"/>
        <v>6.4415185185185191</v>
      </c>
      <c r="AK100" s="344">
        <f t="shared" si="34"/>
        <v>914.06333333333339</v>
      </c>
      <c r="AL100" s="344">
        <f>IFERROR(AL98/AL23,)</f>
        <v>453.47499999999997</v>
      </c>
      <c r="AM100" s="344">
        <f t="shared" si="34"/>
        <v>3669.2944444444443</v>
      </c>
      <c r="AN100" s="344">
        <f t="shared" si="34"/>
        <v>19253.422222222223</v>
      </c>
      <c r="AO100" s="344">
        <f t="shared" si="34"/>
        <v>19253.422222222223</v>
      </c>
      <c r="AP100" s="344">
        <f t="shared" si="34"/>
        <v>16372.522222222222</v>
      </c>
      <c r="AQ100" s="344">
        <f t="shared" si="34"/>
        <v>10575.155555555555</v>
      </c>
      <c r="AR100" s="344">
        <f t="shared" si="34"/>
        <v>10907.111111111111</v>
      </c>
      <c r="AS100" s="344">
        <f t="shared" si="34"/>
        <v>20652.377777777776</v>
      </c>
      <c r="AT100" s="344">
        <f t="shared" si="34"/>
        <v>36479.544444444437</v>
      </c>
      <c r="AU100" s="345">
        <f t="shared" si="34"/>
        <v>163.52367777777778</v>
      </c>
    </row>
    <row r="101" spans="2:47" ht="15.75" outlineLevel="1" thickBot="1" x14ac:dyDescent="0.3">
      <c r="B101" s="140"/>
      <c r="C101" s="141"/>
      <c r="D101" s="141"/>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row>
    <row r="102" spans="2:47" ht="20.25" customHeight="1" outlineLevel="2" thickBot="1" x14ac:dyDescent="0.3">
      <c r="B102" s="8" t="s">
        <v>229</v>
      </c>
      <c r="C102" s="65" t="s">
        <v>230</v>
      </c>
      <c r="D102" s="4" t="s">
        <v>304</v>
      </c>
      <c r="E102" s="76">
        <f t="shared" ref="E102:AU102" si="35">E17</f>
        <v>30</v>
      </c>
      <c r="F102" s="77">
        <f t="shared" si="35"/>
        <v>30</v>
      </c>
      <c r="G102" s="77">
        <f t="shared" si="35"/>
        <v>3</v>
      </c>
      <c r="H102" s="77">
        <f t="shared" si="35"/>
        <v>3</v>
      </c>
      <c r="I102" s="77">
        <f t="shared" si="35"/>
        <v>3</v>
      </c>
      <c r="J102" s="77">
        <f t="shared" si="35"/>
        <v>3</v>
      </c>
      <c r="K102" s="77">
        <f t="shared" si="35"/>
        <v>3</v>
      </c>
      <c r="L102" s="77">
        <f t="shared" si="35"/>
        <v>3</v>
      </c>
      <c r="M102" s="77">
        <f t="shared" si="35"/>
        <v>3</v>
      </c>
      <c r="N102" s="77">
        <f t="shared" si="35"/>
        <v>3</v>
      </c>
      <c r="O102" s="77">
        <f t="shared" si="35"/>
        <v>3</v>
      </c>
      <c r="P102" s="77">
        <f t="shared" si="35"/>
        <v>3</v>
      </c>
      <c r="Q102" s="77">
        <f t="shared" si="35"/>
        <v>3</v>
      </c>
      <c r="R102" s="77">
        <f t="shared" si="35"/>
        <v>3</v>
      </c>
      <c r="S102" s="77">
        <f t="shared" si="35"/>
        <v>3</v>
      </c>
      <c r="T102" s="77">
        <f t="shared" si="35"/>
        <v>3</v>
      </c>
      <c r="U102" s="77">
        <f t="shared" si="35"/>
        <v>3</v>
      </c>
      <c r="V102" s="77">
        <f t="shared" si="35"/>
        <v>3</v>
      </c>
      <c r="W102" s="77">
        <f t="shared" si="35"/>
        <v>3</v>
      </c>
      <c r="X102" s="77">
        <f t="shared" si="35"/>
        <v>3</v>
      </c>
      <c r="Y102" s="77">
        <f t="shared" si="35"/>
        <v>3</v>
      </c>
      <c r="Z102" s="77">
        <f t="shared" si="35"/>
        <v>3</v>
      </c>
      <c r="AA102" s="77">
        <f t="shared" si="35"/>
        <v>30</v>
      </c>
      <c r="AB102" s="77">
        <f t="shared" si="35"/>
        <v>30</v>
      </c>
      <c r="AC102" s="77">
        <f t="shared" si="35"/>
        <v>30</v>
      </c>
      <c r="AD102" s="77">
        <f t="shared" si="35"/>
        <v>30</v>
      </c>
      <c r="AE102" s="77">
        <f t="shared" si="35"/>
        <v>3</v>
      </c>
      <c r="AF102" s="77">
        <f t="shared" si="35"/>
        <v>3</v>
      </c>
      <c r="AG102" s="77">
        <f t="shared" si="35"/>
        <v>3</v>
      </c>
      <c r="AH102" s="77">
        <f t="shared" si="35"/>
        <v>3</v>
      </c>
      <c r="AI102" s="77">
        <f t="shared" si="35"/>
        <v>3</v>
      </c>
      <c r="AJ102" s="77">
        <f t="shared" si="35"/>
        <v>3</v>
      </c>
      <c r="AK102" s="77">
        <f t="shared" si="35"/>
        <v>3</v>
      </c>
      <c r="AL102" s="77">
        <f t="shared" si="35"/>
        <v>3</v>
      </c>
      <c r="AM102" s="77">
        <f t="shared" si="35"/>
        <v>5</v>
      </c>
      <c r="AN102" s="77">
        <f t="shared" si="35"/>
        <v>20</v>
      </c>
      <c r="AO102" s="77">
        <f t="shared" si="35"/>
        <v>20</v>
      </c>
      <c r="AP102" s="77">
        <f t="shared" si="35"/>
        <v>10</v>
      </c>
      <c r="AQ102" s="77">
        <f t="shared" si="35"/>
        <v>10</v>
      </c>
      <c r="AR102" s="77">
        <f t="shared" si="35"/>
        <v>10</v>
      </c>
      <c r="AS102" s="77">
        <f t="shared" si="35"/>
        <v>30</v>
      </c>
      <c r="AT102" s="77">
        <f t="shared" si="35"/>
        <v>30</v>
      </c>
      <c r="AU102" s="289">
        <f t="shared" si="35"/>
        <v>10</v>
      </c>
    </row>
    <row r="103" spans="2:47" ht="20.25" customHeight="1" outlineLevel="2" thickBot="1" x14ac:dyDescent="0.3">
      <c r="B103" s="82">
        <v>30</v>
      </c>
      <c r="C103" s="66" t="s">
        <v>315</v>
      </c>
      <c r="D103" s="5" t="s">
        <v>305</v>
      </c>
      <c r="E103" s="71">
        <f>$B$103</f>
        <v>30</v>
      </c>
      <c r="F103" s="72">
        <f t="shared" ref="F103:AU103" si="36">$B$103</f>
        <v>30</v>
      </c>
      <c r="G103" s="72">
        <f t="shared" si="36"/>
        <v>30</v>
      </c>
      <c r="H103" s="72">
        <f t="shared" si="36"/>
        <v>30</v>
      </c>
      <c r="I103" s="72">
        <f t="shared" si="36"/>
        <v>30</v>
      </c>
      <c r="J103" s="72">
        <f t="shared" si="36"/>
        <v>30</v>
      </c>
      <c r="K103" s="72">
        <f t="shared" si="36"/>
        <v>30</v>
      </c>
      <c r="L103" s="72">
        <f t="shared" si="36"/>
        <v>30</v>
      </c>
      <c r="M103" s="72">
        <f t="shared" si="36"/>
        <v>30</v>
      </c>
      <c r="N103" s="72">
        <f t="shared" si="36"/>
        <v>30</v>
      </c>
      <c r="O103" s="72">
        <f t="shared" si="36"/>
        <v>30</v>
      </c>
      <c r="P103" s="72">
        <f t="shared" si="36"/>
        <v>30</v>
      </c>
      <c r="Q103" s="72">
        <f t="shared" si="36"/>
        <v>30</v>
      </c>
      <c r="R103" s="72">
        <f t="shared" si="36"/>
        <v>30</v>
      </c>
      <c r="S103" s="72">
        <f t="shared" si="36"/>
        <v>30</v>
      </c>
      <c r="T103" s="72">
        <f t="shared" si="36"/>
        <v>30</v>
      </c>
      <c r="U103" s="72">
        <f t="shared" si="36"/>
        <v>30</v>
      </c>
      <c r="V103" s="72">
        <f t="shared" si="36"/>
        <v>30</v>
      </c>
      <c r="W103" s="72">
        <f t="shared" si="36"/>
        <v>30</v>
      </c>
      <c r="X103" s="72">
        <f t="shared" si="36"/>
        <v>30</v>
      </c>
      <c r="Y103" s="72">
        <f t="shared" si="36"/>
        <v>30</v>
      </c>
      <c r="Z103" s="72">
        <f t="shared" si="36"/>
        <v>30</v>
      </c>
      <c r="AA103" s="72">
        <f t="shared" si="36"/>
        <v>30</v>
      </c>
      <c r="AB103" s="72">
        <f t="shared" si="36"/>
        <v>30</v>
      </c>
      <c r="AC103" s="72">
        <f t="shared" si="36"/>
        <v>30</v>
      </c>
      <c r="AD103" s="72">
        <f t="shared" si="36"/>
        <v>30</v>
      </c>
      <c r="AE103" s="72">
        <f t="shared" si="36"/>
        <v>30</v>
      </c>
      <c r="AF103" s="72">
        <f t="shared" si="36"/>
        <v>30</v>
      </c>
      <c r="AG103" s="72">
        <f t="shared" si="36"/>
        <v>30</v>
      </c>
      <c r="AH103" s="72">
        <f t="shared" si="36"/>
        <v>30</v>
      </c>
      <c r="AI103" s="72">
        <f t="shared" si="36"/>
        <v>30</v>
      </c>
      <c r="AJ103" s="72">
        <f t="shared" si="36"/>
        <v>30</v>
      </c>
      <c r="AK103" s="72">
        <f t="shared" si="36"/>
        <v>30</v>
      </c>
      <c r="AL103" s="72">
        <f t="shared" si="36"/>
        <v>30</v>
      </c>
      <c r="AM103" s="72">
        <f t="shared" si="36"/>
        <v>30</v>
      </c>
      <c r="AN103" s="72">
        <f t="shared" si="36"/>
        <v>30</v>
      </c>
      <c r="AO103" s="72">
        <f t="shared" si="36"/>
        <v>30</v>
      </c>
      <c r="AP103" s="72">
        <f t="shared" si="36"/>
        <v>30</v>
      </c>
      <c r="AQ103" s="72">
        <f t="shared" si="36"/>
        <v>30</v>
      </c>
      <c r="AR103" s="72">
        <f t="shared" si="36"/>
        <v>30</v>
      </c>
      <c r="AS103" s="72">
        <f t="shared" si="36"/>
        <v>30</v>
      </c>
      <c r="AT103" s="72">
        <f t="shared" si="36"/>
        <v>30</v>
      </c>
      <c r="AU103" s="290">
        <f t="shared" si="36"/>
        <v>30</v>
      </c>
    </row>
    <row r="104" spans="2:47" ht="20.25" customHeight="1" outlineLevel="2" thickBot="1" x14ac:dyDescent="0.3">
      <c r="B104" s="58"/>
      <c r="C104" s="66" t="s">
        <v>231</v>
      </c>
      <c r="D104" s="5" t="s">
        <v>1342</v>
      </c>
      <c r="E104" s="78">
        <f>E103/E102-1</f>
        <v>0</v>
      </c>
      <c r="F104" s="79">
        <f t="shared" ref="F104:M104" si="37">F103/F102-1</f>
        <v>0</v>
      </c>
      <c r="G104" s="79">
        <f t="shared" si="37"/>
        <v>9</v>
      </c>
      <c r="H104" s="79">
        <f t="shared" si="37"/>
        <v>9</v>
      </c>
      <c r="I104" s="79">
        <f t="shared" si="37"/>
        <v>9</v>
      </c>
      <c r="J104" s="79">
        <f t="shared" si="37"/>
        <v>9</v>
      </c>
      <c r="K104" s="79">
        <f t="shared" si="37"/>
        <v>9</v>
      </c>
      <c r="L104" s="79">
        <f t="shared" si="37"/>
        <v>9</v>
      </c>
      <c r="M104" s="79">
        <f t="shared" si="37"/>
        <v>9</v>
      </c>
      <c r="N104" s="79">
        <f t="shared" ref="N104:P104" si="38">N103/N102-1</f>
        <v>9</v>
      </c>
      <c r="O104" s="79">
        <f t="shared" si="38"/>
        <v>9</v>
      </c>
      <c r="P104" s="79">
        <f t="shared" si="38"/>
        <v>9</v>
      </c>
      <c r="Q104" s="79">
        <f t="shared" ref="Q104:AR104" si="39">Q103/Q102-1</f>
        <v>9</v>
      </c>
      <c r="R104" s="79">
        <f t="shared" si="39"/>
        <v>9</v>
      </c>
      <c r="S104" s="79">
        <f t="shared" si="39"/>
        <v>9</v>
      </c>
      <c r="T104" s="79">
        <f t="shared" si="39"/>
        <v>9</v>
      </c>
      <c r="U104" s="79">
        <f t="shared" si="39"/>
        <v>9</v>
      </c>
      <c r="V104" s="79">
        <f t="shared" si="39"/>
        <v>9</v>
      </c>
      <c r="W104" s="79">
        <f t="shared" si="39"/>
        <v>9</v>
      </c>
      <c r="X104" s="79">
        <f t="shared" si="39"/>
        <v>9</v>
      </c>
      <c r="Y104" s="79">
        <f t="shared" si="39"/>
        <v>9</v>
      </c>
      <c r="Z104" s="79">
        <f t="shared" si="39"/>
        <v>9</v>
      </c>
      <c r="AA104" s="79">
        <f t="shared" si="39"/>
        <v>0</v>
      </c>
      <c r="AB104" s="79">
        <f t="shared" si="39"/>
        <v>0</v>
      </c>
      <c r="AC104" s="79">
        <f t="shared" si="39"/>
        <v>0</v>
      </c>
      <c r="AD104" s="79">
        <f t="shared" si="39"/>
        <v>0</v>
      </c>
      <c r="AE104" s="79">
        <f t="shared" si="39"/>
        <v>9</v>
      </c>
      <c r="AF104" s="79">
        <f t="shared" si="39"/>
        <v>9</v>
      </c>
      <c r="AG104" s="79">
        <f t="shared" si="39"/>
        <v>9</v>
      </c>
      <c r="AH104" s="79">
        <f t="shared" si="39"/>
        <v>9</v>
      </c>
      <c r="AI104" s="79">
        <f t="shared" si="39"/>
        <v>9</v>
      </c>
      <c r="AJ104" s="79">
        <f t="shared" si="39"/>
        <v>9</v>
      </c>
      <c r="AK104" s="79">
        <f t="shared" si="39"/>
        <v>9</v>
      </c>
      <c r="AL104" s="79">
        <f t="shared" si="39"/>
        <v>9</v>
      </c>
      <c r="AM104" s="79">
        <f t="shared" si="39"/>
        <v>5</v>
      </c>
      <c r="AN104" s="79">
        <f t="shared" si="39"/>
        <v>0.5</v>
      </c>
      <c r="AO104" s="79">
        <f t="shared" si="39"/>
        <v>0.5</v>
      </c>
      <c r="AP104" s="79">
        <f t="shared" si="39"/>
        <v>2</v>
      </c>
      <c r="AQ104" s="79">
        <f t="shared" si="39"/>
        <v>2</v>
      </c>
      <c r="AR104" s="79">
        <f t="shared" si="39"/>
        <v>2</v>
      </c>
      <c r="AS104" s="79">
        <f t="shared" ref="AS104:AU104" si="40">AS103/AS102-1</f>
        <v>0</v>
      </c>
      <c r="AT104" s="79">
        <f t="shared" si="40"/>
        <v>0</v>
      </c>
      <c r="AU104" s="291">
        <f t="shared" si="40"/>
        <v>2</v>
      </c>
    </row>
    <row r="105" spans="2:47" ht="20.25" customHeight="1" outlineLevel="2" thickBot="1" x14ac:dyDescent="0.3">
      <c r="B105" s="58"/>
      <c r="C105" s="66" t="s">
        <v>238</v>
      </c>
      <c r="D105" s="5" t="s">
        <v>306</v>
      </c>
      <c r="E105" s="78" t="str" cm="1">
        <f t="array" ref="E105">_xlfn.IFS(E104=0,Database!$B$95,E104&lt;0,Database!$B$94,E104&gt;0,Database!$B$93)</f>
        <v>Unchanged</v>
      </c>
      <c r="F105" s="79" t="str" cm="1">
        <f t="array" ref="F105">_xlfn.IFS(F104=0,Database!$B$95,F104&lt;0,Database!$B$94,F104&gt;0,Database!$B$93)</f>
        <v>Unchanged</v>
      </c>
      <c r="G105" s="79" t="str" cm="1">
        <f t="array" ref="G105">_xlfn.IFS(G104=0,Database!$B$95,G104&lt;0,Database!$B$94,G104&gt;0,Database!$B$93)</f>
        <v>Extended</v>
      </c>
      <c r="H105" s="79" t="str" cm="1">
        <f t="array" ref="H105">_xlfn.IFS(H104=0,Database!$B$95,H104&lt;0,Database!$B$94,H104&gt;0,Database!$B$93)</f>
        <v>Extended</v>
      </c>
      <c r="I105" s="79" t="str" cm="1">
        <f t="array" ref="I105">_xlfn.IFS(I104=0,Database!$B$95,I104&lt;0,Database!$B$94,I104&gt;0,Database!$B$93)</f>
        <v>Extended</v>
      </c>
      <c r="J105" s="79" t="str" cm="1">
        <f t="array" ref="J105">_xlfn.IFS(J104=0,Database!$B$95,J104&lt;0,Database!$B$94,J104&gt;0,Database!$B$93)</f>
        <v>Extended</v>
      </c>
      <c r="K105" s="79" t="str" cm="1">
        <f t="array" ref="K105">_xlfn.IFS(K104=0,Database!$B$95,K104&lt;0,Database!$B$94,K104&gt;0,Database!$B$93)</f>
        <v>Extended</v>
      </c>
      <c r="L105" s="79" t="str" cm="1">
        <f t="array" ref="L105">_xlfn.IFS(L104=0,Database!$B$95,L104&lt;0,Database!$B$94,L104&gt;0,Database!$B$93)</f>
        <v>Extended</v>
      </c>
      <c r="M105" s="79" t="str" cm="1">
        <f t="array" ref="M105">_xlfn.IFS(M104=0,Database!$B$95,M104&lt;0,Database!$B$94,M104&gt;0,Database!$B$93)</f>
        <v>Extended</v>
      </c>
      <c r="N105" s="79" t="str" cm="1">
        <f t="array" ref="N105">_xlfn.IFS(N104=0,Database!$B$95,N104&lt;0,Database!$B$94,N104&gt;0,Database!$B$93)</f>
        <v>Extended</v>
      </c>
      <c r="O105" s="79" t="str" cm="1">
        <f t="array" ref="O105">_xlfn.IFS(O104=0,Database!$B$95,O104&lt;0,Database!$B$94,O104&gt;0,Database!$B$93)</f>
        <v>Extended</v>
      </c>
      <c r="P105" s="79" t="str" cm="1">
        <f t="array" ref="P105">_xlfn.IFS(P104=0,Database!$B$95,P104&lt;0,Database!$B$94,P104&gt;0,Database!$B$93)</f>
        <v>Extended</v>
      </c>
      <c r="Q105" s="79" t="str" cm="1">
        <f t="array" ref="Q105">_xlfn.IFS(Q104=0,Database!$B$95,Q104&lt;0,Database!$B$94,Q104&gt;0,Database!$B$93)</f>
        <v>Extended</v>
      </c>
      <c r="R105" s="79" t="str" cm="1">
        <f t="array" ref="R105">_xlfn.IFS(R104=0,Database!$B$95,R104&lt;0,Database!$B$94,R104&gt;0,Database!$B$93)</f>
        <v>Extended</v>
      </c>
      <c r="S105" s="79" t="str" cm="1">
        <f t="array" ref="S105">_xlfn.IFS(S104=0,Database!$B$95,S104&lt;0,Database!$B$94,S104&gt;0,Database!$B$93)</f>
        <v>Extended</v>
      </c>
      <c r="T105" s="79" t="str" cm="1">
        <f t="array" ref="T105">_xlfn.IFS(T104=0,Database!$B$95,T104&lt;0,Database!$B$94,T104&gt;0,Database!$B$93)</f>
        <v>Extended</v>
      </c>
      <c r="U105" s="79" t="str" cm="1">
        <f t="array" ref="U105">_xlfn.IFS(U104=0,Database!$B$95,U104&lt;0,Database!$B$94,U104&gt;0,Database!$B$93)</f>
        <v>Extended</v>
      </c>
      <c r="V105" s="79" t="str" cm="1">
        <f t="array" ref="V105">_xlfn.IFS(V104=0,Database!$B$95,V104&lt;0,Database!$B$94,V104&gt;0,Database!$B$93)</f>
        <v>Extended</v>
      </c>
      <c r="W105" s="79" t="str" cm="1">
        <f t="array" ref="W105">_xlfn.IFS(W104=0,Database!$B$95,W104&lt;0,Database!$B$94,W104&gt;0,Database!$B$93)</f>
        <v>Extended</v>
      </c>
      <c r="X105" s="79" t="str" cm="1">
        <f t="array" ref="X105">_xlfn.IFS(X104=0,Database!$B$95,X104&lt;0,Database!$B$94,X104&gt;0,Database!$B$93)</f>
        <v>Extended</v>
      </c>
      <c r="Y105" s="79" t="str" cm="1">
        <f t="array" ref="Y105">_xlfn.IFS(Y104=0,Database!$B$95,Y104&lt;0,Database!$B$94,Y104&gt;0,Database!$B$93)</f>
        <v>Extended</v>
      </c>
      <c r="Z105" s="79" t="str" cm="1">
        <f t="array" ref="Z105">_xlfn.IFS(Z104=0,Database!$B$95,Z104&lt;0,Database!$B$94,Z104&gt;0,Database!$B$93)</f>
        <v>Extended</v>
      </c>
      <c r="AA105" s="79" t="str" cm="1">
        <f t="array" ref="AA105">_xlfn.IFS(AA104=0,Database!$B$95,AA104&lt;0,Database!$B$94,AA104&gt;0,Database!$B$93)</f>
        <v>Unchanged</v>
      </c>
      <c r="AB105" s="79" t="str" cm="1">
        <f t="array" ref="AB105">_xlfn.IFS(AB104=0,Database!$B$95,AB104&lt;0,Database!$B$94,AB104&gt;0,Database!$B$93)</f>
        <v>Unchanged</v>
      </c>
      <c r="AC105" s="79" t="str" cm="1">
        <f t="array" ref="AC105">_xlfn.IFS(AC104=0,Database!$B$95,AC104&lt;0,Database!$B$94,AC104&gt;0,Database!$B$93)</f>
        <v>Unchanged</v>
      </c>
      <c r="AD105" s="79" t="str" cm="1">
        <f t="array" ref="AD105">_xlfn.IFS(AD104=0,Database!$B$95,AD104&lt;0,Database!$B$94,AD104&gt;0,Database!$B$93)</f>
        <v>Unchanged</v>
      </c>
      <c r="AE105" s="79" t="str" cm="1">
        <f t="array" ref="AE105">_xlfn.IFS(AE104=0,Database!$B$95,AE104&lt;0,Database!$B$94,AE104&gt;0,Database!$B$93)</f>
        <v>Extended</v>
      </c>
      <c r="AF105" s="79" t="str" cm="1">
        <f t="array" ref="AF105">_xlfn.IFS(AF104=0,Database!$B$95,AF104&lt;0,Database!$B$94,AF104&gt;0,Database!$B$93)</f>
        <v>Extended</v>
      </c>
      <c r="AG105" s="79" t="str" cm="1">
        <f t="array" ref="AG105">_xlfn.IFS(AG104=0,Database!$B$95,AG104&lt;0,Database!$B$94,AG104&gt;0,Database!$B$93)</f>
        <v>Extended</v>
      </c>
      <c r="AH105" s="79" t="str" cm="1">
        <f t="array" ref="AH105">_xlfn.IFS(AH104=0,Database!$B$95,AH104&lt;0,Database!$B$94,AH104&gt;0,Database!$B$93)</f>
        <v>Extended</v>
      </c>
      <c r="AI105" s="79" t="str" cm="1">
        <f t="array" ref="AI105">_xlfn.IFS(AI104=0,Database!$B$95,AI104&lt;0,Database!$B$94,AI104&gt;0,Database!$B$93)</f>
        <v>Extended</v>
      </c>
      <c r="AJ105" s="79" t="str" cm="1">
        <f t="array" ref="AJ105">_xlfn.IFS(AJ104=0,Database!$B$95,AJ104&lt;0,Database!$B$94,AJ104&gt;0,Database!$B$93)</f>
        <v>Extended</v>
      </c>
      <c r="AK105" s="79" t="str" cm="1">
        <f t="array" ref="AK105">_xlfn.IFS(AK104=0,Database!$B$95,AK104&lt;0,Database!$B$94,AK104&gt;0,Database!$B$93)</f>
        <v>Extended</v>
      </c>
      <c r="AL105" s="79" t="str" cm="1">
        <f t="array" ref="AL105">_xlfn.IFS(AL104=0,Database!$B$95,AL104&lt;0,Database!$B$94,AL104&gt;0,Database!$B$93)</f>
        <v>Extended</v>
      </c>
      <c r="AM105" s="79" t="str" cm="1">
        <f t="array" ref="AM105">_xlfn.IFS(AM104=0,Database!$B$95,AM104&lt;0,Database!$B$94,AM104&gt;0,Database!$B$93)</f>
        <v>Extended</v>
      </c>
      <c r="AN105" s="79" t="str" cm="1">
        <f t="array" ref="AN105">_xlfn.IFS(AN104=0,Database!$B$95,AN104&lt;0,Database!$B$94,AN104&gt;0,Database!$B$93)</f>
        <v>Extended</v>
      </c>
      <c r="AO105" s="79" t="str" cm="1">
        <f t="array" ref="AO105">_xlfn.IFS(AO104=0,Database!$B$95,AO104&lt;0,Database!$B$94,AO104&gt;0,Database!$B$93)</f>
        <v>Extended</v>
      </c>
      <c r="AP105" s="79" t="str" cm="1">
        <f t="array" ref="AP105">_xlfn.IFS(AP104=0,Database!$B$95,AP104&lt;0,Database!$B$94,AP104&gt;0,Database!$B$93)</f>
        <v>Extended</v>
      </c>
      <c r="AQ105" s="79" t="str" cm="1">
        <f t="array" ref="AQ105">_xlfn.IFS(AQ104=0,Database!$B$95,AQ104&lt;0,Database!$B$94,AQ104&gt;0,Database!$B$93)</f>
        <v>Extended</v>
      </c>
      <c r="AR105" s="79" t="str" cm="1">
        <f t="array" ref="AR105">_xlfn.IFS(AR104=0,Database!$B$95,AR104&lt;0,Database!$B$94,AR104&gt;0,Database!$B$93)</f>
        <v>Extended</v>
      </c>
      <c r="AS105" s="79" t="str" cm="1">
        <f t="array" ref="AS105">_xlfn.IFS(AS104=0,Database!$B$95,AS104&lt;0,Database!$B$94,AS104&gt;0,Database!$B$93)</f>
        <v>Unchanged</v>
      </c>
      <c r="AT105" s="79" t="str" cm="1">
        <f t="array" ref="AT105">_xlfn.IFS(AT104=0,Database!$B$95,AT104&lt;0,Database!$B$94,AT104&gt;0,Database!$B$93)</f>
        <v>Unchanged</v>
      </c>
      <c r="AU105" s="291" t="str" cm="1">
        <f t="array" ref="AU105">_xlfn.IFS(AU104=0,Database!$B$95,AU104&lt;0,Database!$B$94,AU104&gt;0,Database!$B$93)</f>
        <v>Extended</v>
      </c>
    </row>
    <row r="106" spans="2:47" ht="27" customHeight="1" outlineLevel="2" thickBot="1" x14ac:dyDescent="0.3">
      <c r="B106" s="58"/>
      <c r="C106" s="66" t="s">
        <v>297</v>
      </c>
      <c r="D106" s="5" t="s">
        <v>307</v>
      </c>
      <c r="E106" s="123" t="s">
        <v>164</v>
      </c>
      <c r="F106" s="124" t="s">
        <v>164</v>
      </c>
      <c r="G106" s="124" t="s">
        <v>164</v>
      </c>
      <c r="H106" s="124" t="s">
        <v>164</v>
      </c>
      <c r="I106" s="124" t="s">
        <v>164</v>
      </c>
      <c r="J106" s="124" t="s">
        <v>164</v>
      </c>
      <c r="K106" s="124" t="s">
        <v>164</v>
      </c>
      <c r="L106" s="124" t="s">
        <v>164</v>
      </c>
      <c r="M106" s="124" t="s">
        <v>164</v>
      </c>
      <c r="N106" s="124" t="s">
        <v>164</v>
      </c>
      <c r="O106" s="124" t="s">
        <v>164</v>
      </c>
      <c r="P106" s="124" t="s">
        <v>164</v>
      </c>
      <c r="Q106" s="124" t="s">
        <v>164</v>
      </c>
      <c r="R106" s="124" t="s">
        <v>164</v>
      </c>
      <c r="S106" s="124" t="s">
        <v>164</v>
      </c>
      <c r="T106" s="124" t="s">
        <v>164</v>
      </c>
      <c r="U106" s="124" t="s">
        <v>164</v>
      </c>
      <c r="V106" s="124" t="s">
        <v>164</v>
      </c>
      <c r="W106" s="124" t="s">
        <v>164</v>
      </c>
      <c r="X106" s="124" t="s">
        <v>164</v>
      </c>
      <c r="Y106" s="124" t="s">
        <v>164</v>
      </c>
      <c r="Z106" s="124" t="s">
        <v>164</v>
      </c>
      <c r="AA106" s="124" t="s">
        <v>164</v>
      </c>
      <c r="AB106" s="124" t="s">
        <v>164</v>
      </c>
      <c r="AC106" s="124" t="s">
        <v>164</v>
      </c>
      <c r="AD106" s="124" t="s">
        <v>164</v>
      </c>
      <c r="AE106" s="124" t="s">
        <v>164</v>
      </c>
      <c r="AF106" s="124" t="s">
        <v>164</v>
      </c>
      <c r="AG106" s="124" t="s">
        <v>164</v>
      </c>
      <c r="AH106" s="124" t="s">
        <v>164</v>
      </c>
      <c r="AI106" s="124" t="s">
        <v>164</v>
      </c>
      <c r="AJ106" s="124" t="s">
        <v>164</v>
      </c>
      <c r="AK106" s="124" t="s">
        <v>164</v>
      </c>
      <c r="AL106" s="124" t="s">
        <v>164</v>
      </c>
      <c r="AM106" s="124" t="s">
        <v>164</v>
      </c>
      <c r="AN106" s="124" t="s">
        <v>164</v>
      </c>
      <c r="AO106" s="124" t="s">
        <v>164</v>
      </c>
      <c r="AP106" s="124" t="s">
        <v>164</v>
      </c>
      <c r="AQ106" s="124" t="s">
        <v>164</v>
      </c>
      <c r="AR106" s="124" t="s">
        <v>164</v>
      </c>
      <c r="AS106" s="124" t="s">
        <v>164</v>
      </c>
      <c r="AT106" s="124" t="s">
        <v>164</v>
      </c>
      <c r="AU106" s="292" t="s">
        <v>164</v>
      </c>
    </row>
    <row r="107" spans="2:47" ht="27" customHeight="1" outlineLevel="2" thickBot="1" x14ac:dyDescent="0.3">
      <c r="B107" s="69" t="s">
        <v>232</v>
      </c>
      <c r="C107" s="66" t="s">
        <v>240</v>
      </c>
      <c r="D107" s="5" t="s">
        <v>308</v>
      </c>
      <c r="E107" s="125" t="s">
        <v>164</v>
      </c>
      <c r="F107" s="126" t="s">
        <v>164</v>
      </c>
      <c r="G107" s="126" t="s">
        <v>164</v>
      </c>
      <c r="H107" s="126" t="s">
        <v>164</v>
      </c>
      <c r="I107" s="126" t="s">
        <v>164</v>
      </c>
      <c r="J107" s="126" t="s">
        <v>164</v>
      </c>
      <c r="K107" s="126" t="s">
        <v>164</v>
      </c>
      <c r="L107" s="126" t="s">
        <v>164</v>
      </c>
      <c r="M107" s="126" t="s">
        <v>164</v>
      </c>
      <c r="N107" s="126" t="s">
        <v>164</v>
      </c>
      <c r="O107" s="126" t="s">
        <v>164</v>
      </c>
      <c r="P107" s="126" t="s">
        <v>164</v>
      </c>
      <c r="Q107" s="126" t="s">
        <v>164</v>
      </c>
      <c r="R107" s="126" t="s">
        <v>164</v>
      </c>
      <c r="S107" s="126" t="s">
        <v>164</v>
      </c>
      <c r="T107" s="126" t="s">
        <v>164</v>
      </c>
      <c r="U107" s="126" t="s">
        <v>164</v>
      </c>
      <c r="V107" s="126" t="s">
        <v>164</v>
      </c>
      <c r="W107" s="126" t="s">
        <v>164</v>
      </c>
      <c r="X107" s="126" t="s">
        <v>164</v>
      </c>
      <c r="Y107" s="126" t="s">
        <v>164</v>
      </c>
      <c r="Z107" s="126" t="s">
        <v>164</v>
      </c>
      <c r="AA107" s="126" t="s">
        <v>164</v>
      </c>
      <c r="AB107" s="126" t="s">
        <v>164</v>
      </c>
      <c r="AC107" s="126" t="s">
        <v>164</v>
      </c>
      <c r="AD107" s="126" t="s">
        <v>164</v>
      </c>
      <c r="AE107" s="126" t="s">
        <v>164</v>
      </c>
      <c r="AF107" s="126" t="s">
        <v>164</v>
      </c>
      <c r="AG107" s="126" t="s">
        <v>164</v>
      </c>
      <c r="AH107" s="126" t="s">
        <v>164</v>
      </c>
      <c r="AI107" s="126" t="s">
        <v>164</v>
      </c>
      <c r="AJ107" s="126" t="s">
        <v>164</v>
      </c>
      <c r="AK107" s="126" t="s">
        <v>164</v>
      </c>
      <c r="AL107" s="126" t="s">
        <v>164</v>
      </c>
      <c r="AM107" s="126" t="s">
        <v>164</v>
      </c>
      <c r="AN107" s="126" t="s">
        <v>164</v>
      </c>
      <c r="AO107" s="126" t="s">
        <v>164</v>
      </c>
      <c r="AP107" s="126" t="s">
        <v>164</v>
      </c>
      <c r="AQ107" s="126" t="s">
        <v>164</v>
      </c>
      <c r="AR107" s="126" t="s">
        <v>164</v>
      </c>
      <c r="AS107" s="126" t="s">
        <v>164</v>
      </c>
      <c r="AT107" s="126" t="s">
        <v>164</v>
      </c>
      <c r="AU107" s="293" t="s">
        <v>164</v>
      </c>
    </row>
    <row r="108" spans="2:47" ht="27" customHeight="1" outlineLevel="2" thickBot="1" x14ac:dyDescent="0.3">
      <c r="B108" s="58"/>
      <c r="C108" s="66" t="s">
        <v>241</v>
      </c>
      <c r="D108" s="5" t="s">
        <v>309</v>
      </c>
      <c r="E108" s="125" t="s">
        <v>165</v>
      </c>
      <c r="F108" s="126" t="s">
        <v>165</v>
      </c>
      <c r="G108" s="126" t="s">
        <v>165</v>
      </c>
      <c r="H108" s="126" t="s">
        <v>165</v>
      </c>
      <c r="I108" s="126" t="s">
        <v>165</v>
      </c>
      <c r="J108" s="126" t="s">
        <v>165</v>
      </c>
      <c r="K108" s="126" t="s">
        <v>165</v>
      </c>
      <c r="L108" s="126" t="s">
        <v>165</v>
      </c>
      <c r="M108" s="126" t="s">
        <v>165</v>
      </c>
      <c r="N108" s="126" t="s">
        <v>165</v>
      </c>
      <c r="O108" s="126" t="s">
        <v>165</v>
      </c>
      <c r="P108" s="126" t="s">
        <v>165</v>
      </c>
      <c r="Q108" s="126" t="s">
        <v>165</v>
      </c>
      <c r="R108" s="126" t="s">
        <v>165</v>
      </c>
      <c r="S108" s="126" t="s">
        <v>165</v>
      </c>
      <c r="T108" s="126" t="s">
        <v>165</v>
      </c>
      <c r="U108" s="126" t="s">
        <v>165</v>
      </c>
      <c r="V108" s="126" t="s">
        <v>165</v>
      </c>
      <c r="W108" s="126" t="s">
        <v>165</v>
      </c>
      <c r="X108" s="126" t="s">
        <v>165</v>
      </c>
      <c r="Y108" s="126" t="s">
        <v>165</v>
      </c>
      <c r="Z108" s="126" t="s">
        <v>165</v>
      </c>
      <c r="AA108" s="126" t="s">
        <v>165</v>
      </c>
      <c r="AB108" s="126" t="s">
        <v>165</v>
      </c>
      <c r="AC108" s="126" t="s">
        <v>165</v>
      </c>
      <c r="AD108" s="126" t="s">
        <v>165</v>
      </c>
      <c r="AE108" s="126" t="s">
        <v>165</v>
      </c>
      <c r="AF108" s="126" t="s">
        <v>165</v>
      </c>
      <c r="AG108" s="126" t="s">
        <v>165</v>
      </c>
      <c r="AH108" s="126" t="s">
        <v>165</v>
      </c>
      <c r="AI108" s="126" t="s">
        <v>165</v>
      </c>
      <c r="AJ108" s="126" t="s">
        <v>165</v>
      </c>
      <c r="AK108" s="126" t="s">
        <v>165</v>
      </c>
      <c r="AL108" s="126" t="s">
        <v>165</v>
      </c>
      <c r="AM108" s="126" t="s">
        <v>165</v>
      </c>
      <c r="AN108" s="126" t="s">
        <v>165</v>
      </c>
      <c r="AO108" s="126" t="s">
        <v>165</v>
      </c>
      <c r="AP108" s="126" t="s">
        <v>165</v>
      </c>
      <c r="AQ108" s="126" t="s">
        <v>165</v>
      </c>
      <c r="AR108" s="126" t="s">
        <v>165</v>
      </c>
      <c r="AS108" s="126" t="s">
        <v>165</v>
      </c>
      <c r="AT108" s="126" t="s">
        <v>165</v>
      </c>
      <c r="AU108" s="293" t="s">
        <v>165</v>
      </c>
    </row>
    <row r="109" spans="2:47" ht="27" customHeight="1" outlineLevel="2" thickBot="1" x14ac:dyDescent="0.3">
      <c r="B109" s="58"/>
      <c r="C109" s="66" t="s">
        <v>242</v>
      </c>
      <c r="D109" s="5" t="s">
        <v>310</v>
      </c>
      <c r="E109" s="80" t="str">
        <f>IF(OR(E11=Database!$C$568,E11=Database!$C$569),Database!$B$89,Database!$B$90)</f>
        <v>Yes</v>
      </c>
      <c r="F109" s="81" t="str">
        <f>IF(OR(F11=Database!$C$568,F11=Database!$C$569),Database!$B$89,Database!$B$90)</f>
        <v>Yes</v>
      </c>
      <c r="G109" s="81" t="str">
        <f>IF(OR(G11=Database!$C$568,G11=Database!$C$569),Database!$B$89,Database!$B$90)</f>
        <v>Yes</v>
      </c>
      <c r="H109" s="81" t="str">
        <f>IF(OR(H11=Database!$C$568,H11=Database!$C$569),Database!$B$89,Database!$B$90)</f>
        <v>Yes</v>
      </c>
      <c r="I109" s="81" t="str">
        <f>IF(OR(I11=Database!$C$568,I11=Database!$C$569),Database!$B$89,Database!$B$90)</f>
        <v>Yes</v>
      </c>
      <c r="J109" s="81" t="str">
        <f>IF(OR(J11=Database!$C$568,J11=Database!$C$569),Database!$B$89,Database!$B$90)</f>
        <v>Yes</v>
      </c>
      <c r="K109" s="81" t="str">
        <f>IF(OR(K11=Database!$C$568,K11=Database!$C$569),Database!$B$89,Database!$B$90)</f>
        <v>No</v>
      </c>
      <c r="L109" s="81" t="str">
        <f>IF(OR(L11=Database!$C$568,L11=Database!$C$569),Database!$B$89,Database!$B$90)</f>
        <v>Yes</v>
      </c>
      <c r="M109" s="81" t="str">
        <f>IF(OR(M11=Database!$C$568,M11=Database!$C$569),Database!$B$89,Database!$B$90)</f>
        <v>Yes</v>
      </c>
      <c r="N109" s="81" t="str">
        <f>IF(OR(N11=Database!$C$568,N11=Database!$C$569),Database!$B$89,Database!$B$90)</f>
        <v>Yes</v>
      </c>
      <c r="O109" s="81" t="str">
        <f>IF(OR(O11=Database!$C$568,O11=Database!$C$569),Database!$B$89,Database!$B$90)</f>
        <v>Yes</v>
      </c>
      <c r="P109" s="81" t="str">
        <f>IF(OR(P11=Database!$C$568,P11=Database!$C$569),Database!$B$89,Database!$B$90)</f>
        <v>Yes</v>
      </c>
      <c r="Q109" s="81" t="str">
        <f>IF(OR(Q11=Database!$C$568,Q11=Database!$C$569),Database!$B$89,Database!$B$90)</f>
        <v>Yes</v>
      </c>
      <c r="R109" s="81" t="str">
        <f>IF(OR(R11=Database!$C$568,R11=Database!$C$569),Database!$B$89,Database!$B$90)</f>
        <v>Yes</v>
      </c>
      <c r="S109" s="81" t="str">
        <f>IF(OR(S11=Database!$C$568,S11=Database!$C$569),Database!$B$89,Database!$B$90)</f>
        <v>Yes</v>
      </c>
      <c r="T109" s="81" t="str">
        <f>IF(OR(T11=Database!$C$568,T11=Database!$C$569),Database!$B$89,Database!$B$90)</f>
        <v>Yes</v>
      </c>
      <c r="U109" s="81" t="str">
        <f>IF(OR(U11=Database!$C$568,U11=Database!$C$569),Database!$B$89,Database!$B$90)</f>
        <v>Yes</v>
      </c>
      <c r="V109" s="81" t="str">
        <f>IF(OR(V11=Database!$C$568,V11=Database!$C$569),Database!$B$89,Database!$B$90)</f>
        <v>Yes</v>
      </c>
      <c r="W109" s="81" t="str">
        <f>IF(OR(W11=Database!$C$568,W11=Database!$C$569),Database!$B$89,Database!$B$90)</f>
        <v>Yes</v>
      </c>
      <c r="X109" s="81" t="str">
        <f>IF(OR(X11=Database!$C$568,X11=Database!$C$569),Database!$B$89,Database!$B$90)</f>
        <v>Yes</v>
      </c>
      <c r="Y109" s="81" t="str">
        <f>IF(OR(Y11=Database!$C$568,Y11=Database!$C$569),Database!$B$89,Database!$B$90)</f>
        <v>Yes</v>
      </c>
      <c r="Z109" s="81" t="str">
        <f>IF(OR(Z11=Database!$C$568,Z11=Database!$C$569),Database!$B$89,Database!$B$90)</f>
        <v>Yes</v>
      </c>
      <c r="AA109" s="81" t="str">
        <f>IF(OR(AA11=Database!$C$568,AA11=Database!$C$569),Database!$B$89,Database!$B$90)</f>
        <v>Yes</v>
      </c>
      <c r="AB109" s="81" t="str">
        <f>IF(OR(AB11=Database!$C$568,AB11=Database!$C$569),Database!$B$89,Database!$B$90)</f>
        <v>Yes</v>
      </c>
      <c r="AC109" s="81" t="str">
        <f>IF(OR(AC11=Database!$C$568,AC11=Database!$C$569),Database!$B$89,Database!$B$90)</f>
        <v>Yes</v>
      </c>
      <c r="AD109" s="81" t="str">
        <f>IF(OR(AD11=Database!$C$568,AD11=Database!$C$569),Database!$B$89,Database!$B$90)</f>
        <v>Yes</v>
      </c>
      <c r="AE109" s="81" t="str">
        <f>IF(OR(AE11=Database!$C$568,AE11=Database!$C$569),Database!$B$89,Database!$B$90)</f>
        <v>Yes</v>
      </c>
      <c r="AF109" s="81" t="str">
        <f>IF(OR(AF11=Database!$C$568,AF11=Database!$C$569),Database!$B$89,Database!$B$90)</f>
        <v>Yes</v>
      </c>
      <c r="AG109" s="81" t="str">
        <f>IF(OR(AG11=Database!$C$568,AG11=Database!$C$569),Database!$B$89,Database!$B$90)</f>
        <v>Yes</v>
      </c>
      <c r="AH109" s="81" t="str">
        <f>IF(OR(AH11=Database!$C$568,AH11=Database!$C$569),Database!$B$89,Database!$B$90)</f>
        <v>Yes</v>
      </c>
      <c r="AI109" s="81" t="str">
        <f>IF(OR(AI11=Database!$C$568,AI11=Database!$C$569),Database!$B$89,Database!$B$90)</f>
        <v>Yes</v>
      </c>
      <c r="AJ109" s="81" t="str">
        <f>IF(OR(AJ11=Database!$C$568,AJ11=Database!$C$569),Database!$B$89,Database!$B$90)</f>
        <v>Yes</v>
      </c>
      <c r="AK109" s="81" t="str">
        <f>IF(OR(AK11=Database!$C$568,AK11=Database!$C$569),Database!$B$89,Database!$B$90)</f>
        <v>Yes</v>
      </c>
      <c r="AL109" s="81" t="str">
        <f>IF(OR(AL11=Database!$C$568,AL11=Database!$C$569),Database!$B$89,Database!$B$90)</f>
        <v>Yes</v>
      </c>
      <c r="AM109" s="81" t="str">
        <f>IF(OR(AM11=Database!$C$568,AM11=Database!$C$569),Database!$B$89,Database!$B$90)</f>
        <v>Yes</v>
      </c>
      <c r="AN109" s="81" t="str">
        <f>IF(OR(AN11=Database!$C$568,AN11=Database!$C$569),Database!$B$89,Database!$B$90)</f>
        <v>Yes</v>
      </c>
      <c r="AO109" s="81" t="str">
        <f>IF(OR(AO11=Database!$C$568,AO11=Database!$C$569),Database!$B$89,Database!$B$90)</f>
        <v>Yes</v>
      </c>
      <c r="AP109" s="81" t="str">
        <f>IF(OR(AP11=Database!$C$568,AP11=Database!$C$569),Database!$B$89,Database!$B$90)</f>
        <v>Yes</v>
      </c>
      <c r="AQ109" s="81" t="str">
        <f>IF(OR(AQ11=Database!$C$568,AQ11=Database!$C$569),Database!$B$89,Database!$B$90)</f>
        <v>Yes</v>
      </c>
      <c r="AR109" s="81" t="str">
        <f>IF(OR(AR11=Database!$C$568,AR11=Database!$C$569),Database!$B$89,Database!$B$90)</f>
        <v>Yes</v>
      </c>
      <c r="AS109" s="81" t="str">
        <f>IF(OR(AS11=Database!$C$568,AS11=Database!$C$569),Database!$B$89,Database!$B$90)</f>
        <v>No</v>
      </c>
      <c r="AT109" s="81" t="str">
        <f>IF(OR(AT11=Database!$C$568,AT11=Database!$C$569),Database!$B$89,Database!$B$90)</f>
        <v>No</v>
      </c>
      <c r="AU109" s="294" t="str">
        <f>IF(OR(AU11=Database!$C$568,AU11=Database!$C$569),Database!$B$89,Database!$B$90)</f>
        <v>No</v>
      </c>
    </row>
    <row r="110" spans="2:47" ht="27" customHeight="1" outlineLevel="2" thickBot="1" x14ac:dyDescent="0.3">
      <c r="B110" s="58"/>
      <c r="C110" s="66" t="s">
        <v>243</v>
      </c>
      <c r="D110" s="5" t="s">
        <v>311</v>
      </c>
      <c r="E110" s="125" t="s">
        <v>164</v>
      </c>
      <c r="F110" s="126" t="s">
        <v>164</v>
      </c>
      <c r="G110" s="126" t="s">
        <v>164</v>
      </c>
      <c r="H110" s="126" t="s">
        <v>164</v>
      </c>
      <c r="I110" s="126" t="s">
        <v>164</v>
      </c>
      <c r="J110" s="126" t="s">
        <v>164</v>
      </c>
      <c r="K110" s="126" t="s">
        <v>164</v>
      </c>
      <c r="L110" s="126" t="s">
        <v>164</v>
      </c>
      <c r="M110" s="126" t="s">
        <v>164</v>
      </c>
      <c r="N110" s="126" t="s">
        <v>164</v>
      </c>
      <c r="O110" s="126" t="s">
        <v>164</v>
      </c>
      <c r="P110" s="126" t="s">
        <v>164</v>
      </c>
      <c r="Q110" s="126" t="s">
        <v>164</v>
      </c>
      <c r="R110" s="126" t="s">
        <v>164</v>
      </c>
      <c r="S110" s="126" t="s">
        <v>164</v>
      </c>
      <c r="T110" s="126" t="s">
        <v>164</v>
      </c>
      <c r="U110" s="126" t="s">
        <v>164</v>
      </c>
      <c r="V110" s="126" t="s">
        <v>164</v>
      </c>
      <c r="W110" s="126" t="s">
        <v>164</v>
      </c>
      <c r="X110" s="126" t="s">
        <v>164</v>
      </c>
      <c r="Y110" s="126" t="s">
        <v>164</v>
      </c>
      <c r="Z110" s="126" t="s">
        <v>164</v>
      </c>
      <c r="AA110" s="126" t="s">
        <v>164</v>
      </c>
      <c r="AB110" s="126" t="s">
        <v>164</v>
      </c>
      <c r="AC110" s="126" t="s">
        <v>164</v>
      </c>
      <c r="AD110" s="126" t="s">
        <v>164</v>
      </c>
      <c r="AE110" s="126" t="s">
        <v>164</v>
      </c>
      <c r="AF110" s="126" t="s">
        <v>164</v>
      </c>
      <c r="AG110" s="126" t="s">
        <v>164</v>
      </c>
      <c r="AH110" s="126" t="s">
        <v>164</v>
      </c>
      <c r="AI110" s="126" t="s">
        <v>164</v>
      </c>
      <c r="AJ110" s="126" t="s">
        <v>164</v>
      </c>
      <c r="AK110" s="126" t="s">
        <v>164</v>
      </c>
      <c r="AL110" s="126" t="s">
        <v>164</v>
      </c>
      <c r="AM110" s="126" t="s">
        <v>164</v>
      </c>
      <c r="AN110" s="126" t="s">
        <v>164</v>
      </c>
      <c r="AO110" s="126" t="s">
        <v>164</v>
      </c>
      <c r="AP110" s="126" t="s">
        <v>164</v>
      </c>
      <c r="AQ110" s="126" t="s">
        <v>164</v>
      </c>
      <c r="AR110" s="126" t="s">
        <v>164</v>
      </c>
      <c r="AS110" s="126" t="s">
        <v>164</v>
      </c>
      <c r="AT110" s="126" t="s">
        <v>164</v>
      </c>
      <c r="AU110" s="293" t="s">
        <v>164</v>
      </c>
    </row>
    <row r="111" spans="2:47" ht="31.5" customHeight="1" outlineLevel="2" thickBot="1" x14ac:dyDescent="0.3">
      <c r="B111" s="58"/>
      <c r="C111" s="66" t="s">
        <v>1343</v>
      </c>
      <c r="D111" s="5" t="s">
        <v>1344</v>
      </c>
      <c r="E111" s="44">
        <f>IF(E106=Database!$B$89,E37*(E104+1),E37)+IF(E107=Database!$B$89,E38*(E104+1),E38)+IF(E108=Database!$B$89,E42*(E104+1),E42)+IF(E108=Database!$B$89,E43*(E104+1),E43)+IF(E109=Database!$B$89,E54*(E104+1),E54)+IF(E110=Database!$B$89,E95*(E104+1),E95)</f>
        <v>8226.57</v>
      </c>
      <c r="F111" s="49">
        <f>IF(F106=Database!$B$89,F37*(F104+1),F37)+IF(F107=Database!$B$89,F38*(F104+1),F38)+IF(F108=Database!$B$89,F42*(F104+1),F42)+IF(F108=Database!$B$89,F43*(F104+1),F43)+IF(F109=Database!$B$89,F54*(F104+1),F54)+IF(F110=Database!$B$89,F95*(F104+1),F95)</f>
        <v>13070.75</v>
      </c>
      <c r="G111" s="49">
        <f>IF(G106=Database!$B$89,G37*(G104+1),G37)+IF(G107=Database!$B$89,G38*(G104+1),G38)+IF(G108=Database!$B$89,G42*(G104+1),G42)+IF(G108=Database!$B$89,G43*(G104+1),G43)+IF(G109=Database!$B$89,G54*(G104+1),G54)+IF(G110=Database!$B$89,G95*(G104+1),G95)</f>
        <v>16485.150000000001</v>
      </c>
      <c r="H111" s="49">
        <f>IF(H106=Database!$B$89,H37*(H104+1),H37)+IF(H107=Database!$B$89,H38*(H104+1),H38)+IF(H108=Database!$B$89,H42*(H104+1),H42)+IF(H108=Database!$B$89,H43*(H104+1),H43)+IF(H109=Database!$B$89,H54*(H104+1),H54)+IF(H110=Database!$B$89,H95*(H104+1),H95)</f>
        <v>7522.35</v>
      </c>
      <c r="I111" s="49">
        <f>IF(I106=Database!$B$89,I37*(I104+1),I37)+IF(I107=Database!$B$89,I38*(I104+1),I38)+IF(I108=Database!$B$89,I42*(I104+1),I42)+IF(I108=Database!$B$89,I43*(I104+1),I43)+IF(I109=Database!$B$89,I54*(I104+1),I54)+IF(I110=Database!$B$89,I95*(I104+1),I95)</f>
        <v>22631.07</v>
      </c>
      <c r="J111" s="49">
        <f>IF(J106=Database!$B$89,J37*(J104+1),J37)+IF(J107=Database!$B$89,J38*(J104+1),J38)+IF(J108=Database!$B$89,J42*(J104+1),J42)+IF(J108=Database!$B$89,J43*(J104+1),J43)+IF(J109=Database!$B$89,J54*(J104+1),J54)+IF(J110=Database!$B$89,J95*(J104+1),J95)</f>
        <v>23751.42</v>
      </c>
      <c r="K111" s="49">
        <f>IF(K106=Database!$B$89,K37*(K104+1),K37)+IF(K107=Database!$B$89,K38*(K104+1),K38)+IF(K108=Database!$B$89,K42*(K104+1),K42)+IF(K108=Database!$B$89,K43*(K104+1),K43)+IF(K109=Database!$B$89,K54*(K104+1),K54)+IF(K110=Database!$B$89,K95*(K104+1),K95)</f>
        <v>352.11</v>
      </c>
      <c r="L111" s="49">
        <f>IF(L106=Database!$B$89,L37*(L104+1),L37)+IF(L107=Database!$B$89,L38*(L104+1),L38)+IF(L108=Database!$B$89,L42*(L104+1),L42)+IF(L108=Database!$B$89,L43*(L104+1),L43)+IF(L109=Database!$B$89,L54*(L104+1),L54)+IF(L110=Database!$B$89,L95*(L104+1),L95)</f>
        <v>24487.65</v>
      </c>
      <c r="M111" s="49">
        <f>IF(M106=Database!$B$89,M37*(M104+1),M37)+IF(M107=Database!$B$89,M38*(M104+1),M38)+IF(M108=Database!$B$89,M42*(M104+1),M42)+IF(M108=Database!$B$89,M43*(M104+1),M43)+IF(M109=Database!$B$89,M54*(M104+1),M54)+IF(M110=Database!$B$89,M95*(M104+1),M95)</f>
        <v>1856.58</v>
      </c>
      <c r="N111" s="49">
        <f>IF(N106=Database!$B$89,N37*(N104+1),N37)+IF(N107=Database!$B$89,N38*(N104+1),N38)+IF(N108=Database!$B$89,N42*(N104+1),N42)+IF(N108=Database!$B$89,N43*(N104+1),N43)+IF(N109=Database!$B$89,N54*(N104+1),N54)+IF(N110=Database!$B$89,N95*(N104+1),N95)</f>
        <v>18853.89</v>
      </c>
      <c r="O111" s="49">
        <f>IF(O106=Database!$B$89,O37*(O104+1),O37)+IF(O107=Database!$B$89,O38*(O104+1),O38)+IF(O108=Database!$B$89,O42*(O104+1),O42)+IF(O108=Database!$B$89,O43*(O104+1),O43)+IF(O109=Database!$B$89,O54*(O104+1),O54)+IF(O110=Database!$B$89,O95*(O104+1),O95)</f>
        <v>19077.96</v>
      </c>
      <c r="P111" s="49">
        <f>IF(P106=Database!$B$89,P37*(P104+1),P37)+IF(P107=Database!$B$89,P38*(P104+1),P38)+IF(P108=Database!$B$89,P42*(P104+1),P42)+IF(P108=Database!$B$89,P43*(P104+1),P43)+IF(P109=Database!$B$89,P54*(P104+1),P54)+IF(P110=Database!$B$89,P95*(P104+1),P95)</f>
        <v>34314.720000000001</v>
      </c>
      <c r="Q111" s="49">
        <f>IF(Q106=Database!$B$89,Q37*(Q104+1),Q37)+IF(Q107=Database!$B$89,Q38*(Q104+1),Q38)+IF(Q108=Database!$B$89,Q42*(Q104+1),Q42)+IF(Q108=Database!$B$89,Q43*(Q104+1),Q43)+IF(Q109=Database!$B$89,Q54*(Q104+1),Q54)+IF(Q110=Database!$B$89,Q95*(Q104+1),Q95)</f>
        <v>11331.54</v>
      </c>
      <c r="R111" s="49">
        <f>IF(R106=Database!$B$89,R37*(R104+1),R37)+IF(R107=Database!$B$89,R38*(R104+1),R38)+IF(R108=Database!$B$89,R42*(R104+1),R42)+IF(R108=Database!$B$89,R43*(R104+1),R43)+IF(R109=Database!$B$89,R54*(R104+1),R54)+IF(R110=Database!$B$89,R95*(R104+1),R95)</f>
        <v>23655.39</v>
      </c>
      <c r="S111" s="49">
        <f>IF(S106=Database!$B$89,S37*(S104+1),S37)+IF(S107=Database!$B$89,S38*(S104+1),S38)+IF(S108=Database!$B$89,S42*(S104+1),S42)+IF(S108=Database!$B$89,S43*(S104+1),S43)+IF(S109=Database!$B$89,S54*(S104+1),S54)+IF(S110=Database!$B$89,S95*(S104+1),S95)</f>
        <v>20742.48</v>
      </c>
      <c r="T111" s="49">
        <f>IF(T106=Database!$B$89,T37*(T104+1),T37)+IF(T107=Database!$B$89,T38*(T104+1),T38)+IF(T108=Database!$B$89,T42*(T104+1),T42)+IF(T108=Database!$B$89,T43*(T104+1),T43)+IF(T109=Database!$B$89,T54*(T104+1),T54)+IF(T110=Database!$B$89,T95*(T104+1),T95)</f>
        <v>18885.900000000001</v>
      </c>
      <c r="U111" s="49">
        <f>IF(U106=Database!$B$89,U37*(U104+1),U37)+IF(U107=Database!$B$89,U38*(U104+1),U38)+IF(U108=Database!$B$89,U42*(U104+1),U42)+IF(U108=Database!$B$89,U43*(U104+1),U43)+IF(U109=Database!$B$89,U54*(U104+1),U54)+IF(U110=Database!$B$89,U95*(U104+1),U95)</f>
        <v>6498.03</v>
      </c>
      <c r="V111" s="49">
        <f>IF(V106=Database!$B$89,V37*(V104+1),V37)+IF(V107=Database!$B$89,V38*(V104+1),V38)+IF(V108=Database!$B$89,V42*(V104+1),V42)+IF(V108=Database!$B$89,V43*(V104+1),V43)+IF(V109=Database!$B$89,V54*(V104+1),V54)+IF(V110=Database!$B$89,V95*(V104+1),V95)</f>
        <v>16485.150000000001</v>
      </c>
      <c r="W111" s="49">
        <f>IF(W106=Database!$B$89,W37*(W104+1),W37)+IF(W107=Database!$B$89,W38*(W104+1),W38)+IF(W108=Database!$B$89,W42*(W104+1),W42)+IF(W108=Database!$B$89,W43*(W104+1),W43)+IF(W109=Database!$B$89,W54*(W104+1),W54)+IF(W110=Database!$B$89,W95*(W104+1),W95)</f>
        <v>14149.380000000001</v>
      </c>
      <c r="X111" s="49">
        <f>IF(X106=Database!$B$89,X37*(X104+1),X37)+IF(X107=Database!$B$89,X38*(X104+1),X38)+IF(X108=Database!$B$89,X42*(X104+1),X42)+IF(X108=Database!$B$89,X43*(X104+1),X43)+IF(X109=Database!$B$89,X54*(X104+1),X54)+IF(X110=Database!$B$89,X95*(X104+1),X95)</f>
        <v>25543.98</v>
      </c>
      <c r="Y111" s="49">
        <f>IF(Y106=Database!$B$89,Y37*(Y104+1),Y37)+IF(Y107=Database!$B$89,Y38*(Y104+1),Y38)+IF(Y108=Database!$B$89,Y42*(Y104+1),Y42)+IF(Y108=Database!$B$89,Y43*(Y104+1),Y43)+IF(Y109=Database!$B$89,Y54*(Y104+1),Y54)+IF(Y110=Database!$B$89,Y95*(Y104+1),Y95)</f>
        <v>3265.02</v>
      </c>
      <c r="Z111" s="49">
        <f>IF(Z106=Database!$B$89,Z37*(Z104+1),Z37)+IF(Z107=Database!$B$89,Z38*(Z104+1),Z38)+IF(Z108=Database!$B$89,Z42*(Z104+1),Z42)+IF(Z108=Database!$B$89,Z43*(Z104+1),Z43)+IF(Z109=Database!$B$89,Z54*(Z104+1),Z54)+IF(Z110=Database!$B$89,Z95*(Z104+1),Z95)</f>
        <v>17029.32</v>
      </c>
      <c r="AA111" s="49">
        <f>IF(AA106=Database!$B$89,AA37*(AA104+1),AA37)+IF(AA107=Database!$B$89,AA38*(AA104+1),AA38)+IF(AA108=Database!$B$89,AA42*(AA104+1),AA42)+IF(AA108=Database!$B$89,AA43*(AA104+1),AA43)+IF(AA109=Database!$B$89,AA54*(AA104+1),AA54)+IF(AA110=Database!$B$89,AA95*(AA104+1),AA95)</f>
        <v>1039.258</v>
      </c>
      <c r="AB111" s="49">
        <f>IF(AB106=Database!$B$89,AB37*(AB104+1),AB37)+IF(AB107=Database!$B$89,AB38*(AB104+1),AB38)+IF(AB108=Database!$B$89,AB42*(AB104+1),AB42)+IF(AB108=Database!$B$89,AB43*(AB104+1),AB43)+IF(AB109=Database!$B$89,AB54*(AB104+1),AB54)+IF(AB110=Database!$B$89,AB95*(AB104+1),AB95)</f>
        <v>1517.2739999999999</v>
      </c>
      <c r="AC111" s="49">
        <f>IF(AC106=Database!$B$89,AC37*(AC104+1),AC37)+IF(AC107=Database!$B$89,AC38*(AC104+1),AC38)+IF(AC108=Database!$B$89,AC42*(AC104+1),AC42)+IF(AC108=Database!$B$89,AC43*(AC104+1),AC43)+IF(AC109=Database!$B$89,AC54*(AC104+1),AC54)+IF(AC110=Database!$B$89,AC95*(AC104+1),AC95)</f>
        <v>4861.2520000000004</v>
      </c>
      <c r="AD111" s="49">
        <f>IF(AD106=Database!$B$89,AD37*(AD104+1),AD37)+IF(AD107=Database!$B$89,AD38*(AD104+1),AD38)+IF(AD108=Database!$B$89,AD42*(AD104+1),AD42)+IF(AD108=Database!$B$89,AD43*(AD104+1),AD43)+IF(AD109=Database!$B$89,AD54*(AD104+1),AD54)+IF(AD110=Database!$B$89,AD95*(AD104+1),AD95)</f>
        <v>24496.186000000002</v>
      </c>
      <c r="AE111" s="49">
        <f>IF(AE106=Database!$B$89,AE37*(AE104+1),AE37)+IF(AE107=Database!$B$89,AE38*(AE104+1),AE38)+IF(AE108=Database!$B$89,AE42*(AE104+1),AE42)+IF(AE108=Database!$B$89,AE43*(AE104+1),AE43)+IF(AE109=Database!$B$89,AE54*(AE104+1),AE54)+IF(AE110=Database!$B$89,AE95*(AE104+1),AE95)</f>
        <v>1376.43</v>
      </c>
      <c r="AF111" s="49">
        <f>IF(AF106=Database!$B$89,AF37*(AF104+1),AF37)+IF(AF107=Database!$B$89,AF38*(AF104+1),AF38)+IF(AF108=Database!$B$89,AF42*(AF104+1),AF42)+IF(AF108=Database!$B$89,AF43*(AF104+1),AF43)+IF(AF109=Database!$B$89,AF54*(AF104+1),AF54)+IF(AF110=Database!$B$89,AF95*(AF104+1),AF95)</f>
        <v>4801.5</v>
      </c>
      <c r="AG111" s="49">
        <f>IF(AG106=Database!$B$89,AG37*(AG104+1),AG37)+IF(AG107=Database!$B$89,AG38*(AG104+1),AG38)+IF(AG108=Database!$B$89,AG42*(AG104+1),AG42)+IF(AG108=Database!$B$89,AG43*(AG104+1),AG43)+IF(AG109=Database!$B$89,AG54*(AG104+1),AG54)+IF(AG110=Database!$B$89,AG95*(AG104+1),AG95)</f>
        <v>4129.29</v>
      </c>
      <c r="AH111" s="49">
        <f>IF(AH106=Database!$B$89,AH37*(AH104+1),AH37)+IF(AH107=Database!$B$89,AH38*(AH104+1),AH38)+IF(AH108=Database!$B$89,AH42*(AH104+1),AH42)+IF(AH108=Database!$B$89,AH43*(AH104+1),AH43)+IF(AH109=Database!$B$89,AH54*(AH104+1),AH54)+IF(AH110=Database!$B$89,AH95*(AH104+1),AH95)</f>
        <v>7170.24</v>
      </c>
      <c r="AI111" s="49">
        <f>IF(AI106=Database!$B$89,AI37*(AI104+1),AI37)+IF(AI107=Database!$B$89,AI38*(AI104+1),AI38)+IF(AI108=Database!$B$89,AI42*(AI104+1),AI42)+IF(AI108=Database!$B$89,AI43*(AI104+1),AI43)+IF(AI109=Database!$B$89,AI54*(AI104+1),AI54)+IF(AI110=Database!$B$89,AI95*(AI104+1),AI95)</f>
        <v>2336.73</v>
      </c>
      <c r="AJ111" s="49">
        <f>IF(AJ106=Database!$B$89,AJ37*(AJ104+1),AJ37)+IF(AJ107=Database!$B$89,AJ38*(AJ104+1),AJ38)+IF(AJ108=Database!$B$89,AJ42*(AJ104+1),AJ42)+IF(AJ108=Database!$B$89,AJ43*(AJ104+1),AJ43)+IF(AJ109=Database!$B$89,AJ54*(AJ104+1),AJ54)+IF(AJ110=Database!$B$89,AJ95*(AJ104+1),AJ95)</f>
        <v>5217.63</v>
      </c>
      <c r="AK111" s="49">
        <f>IF(AK106=Database!$B$89,AK37*(AK104+1),AK37)+IF(AK107=Database!$B$89,AK38*(AK104+1),AK38)+IF(AK108=Database!$B$89,AK42*(AK104+1),AK42)+IF(AK108=Database!$B$89,AK43*(AK104+1),AK43)+IF(AK109=Database!$B$89,AK54*(AK104+1),AK54)+IF(AK110=Database!$B$89,AK95*(AK104+1),AK95)</f>
        <v>8226.57</v>
      </c>
      <c r="AL111" s="49">
        <f>IF(AL106=Database!$B$89,AL37*(AL104+1),AL37)+IF(AL107=Database!$B$89,AL38*(AL104+1),AL38)+IF(AL108=Database!$B$89,AL42*(AL104+1),AL42)+IF(AL108=Database!$B$89,AL43*(AL104+1),AL43)+IF(AL109=Database!$B$89,AL54*(AL104+1),AL54)+IF(AL110=Database!$B$89,AL95*(AL104+1),AL95)</f>
        <v>24487.65</v>
      </c>
      <c r="AM111" s="49">
        <f>IF(AM106=Database!$B$89,AM37*(AM104+1),AM37)+IF(AM107=Database!$B$89,AM38*(AM104+1),AM38)+IF(AM108=Database!$B$89,AM42*(AM104+1),AM42)+IF(AM108=Database!$B$89,AM43*(AM104+1),AM43)+IF(AM109=Database!$B$89,AM54*(AM104+1),AM54)+IF(AM110=Database!$B$89,AM95*(AM104+1),AM95)</f>
        <v>8114.1900000000005</v>
      </c>
      <c r="AN111" s="49">
        <f>IF(AN106=Database!$B$89,AN37*(AN104+1),AN37)+IF(AN107=Database!$B$89,AN38*(AN104+1),AN38)+IF(AN108=Database!$B$89,AN42*(AN104+1),AN42)+IF(AN108=Database!$B$89,AN43*(AN104+1),AN43)+IF(AN109=Database!$B$89,AN54*(AN104+1),AN54)+IF(AN110=Database!$B$89,AN95*(AN104+1),AN95)</f>
        <v>25992.12</v>
      </c>
      <c r="AO111" s="49">
        <f>IF(AO106=Database!$B$89,AO37*(AO104+1),AO37)+IF(AO107=Database!$B$89,AO38*(AO104+1),AO38)+IF(AO108=Database!$B$89,AO42*(AO104+1),AO42)+IF(AO108=Database!$B$89,AO43*(AO104+1),AO43)+IF(AO109=Database!$B$89,AO54*(AO104+1),AO54)+IF(AO110=Database!$B$89,AO95*(AO104+1),AO95)</f>
        <v>25992.12</v>
      </c>
      <c r="AP111" s="49">
        <f>IF(AP106=Database!$B$89,AP37*(AP104+1),AP37)+IF(AP107=Database!$B$89,AP38*(AP104+1),AP38)+IF(AP108=Database!$B$89,AP42*(AP104+1),AP42)+IF(AP108=Database!$B$89,AP43*(AP104+1),AP43)+IF(AP109=Database!$B$89,AP54*(AP104+1),AP54)+IF(AP110=Database!$B$89,AP95*(AP104+1),AP95)</f>
        <v>44205.81</v>
      </c>
      <c r="AQ111" s="49">
        <f>IF(AQ106=Database!$B$89,AQ37*(AQ104+1),AQ37)+IF(AQ107=Database!$B$89,AQ38*(AQ104+1),AQ38)+IF(AQ108=Database!$B$89,AQ42*(AQ104+1),AQ42)+IF(AQ108=Database!$B$89,AQ43*(AQ104+1),AQ43)+IF(AQ109=Database!$B$89,AQ54*(AQ104+1),AQ54)+IF(AQ110=Database!$B$89,AQ95*(AQ104+1),AQ95)</f>
        <v>28552.92</v>
      </c>
      <c r="AR111" s="49">
        <f>IF(AR106=Database!$B$89,AR37*(AR104+1),AR37)+IF(AR107=Database!$B$89,AR38*(AR104+1),AR38)+IF(AR108=Database!$B$89,AR42*(AR104+1),AR42)+IF(AR108=Database!$B$89,AR43*(AR104+1),AR43)+IF(AR109=Database!$B$89,AR54*(AR104+1),AR54)+IF(AR110=Database!$B$89,AR95*(AR104+1),AR95)</f>
        <v>29449.200000000001</v>
      </c>
      <c r="AS111" s="49">
        <f>IF(AS106=Database!$B$89,AS37*(AS104+1),AS37)+IF(AS107=Database!$B$89,AS38*(AS104+1),AS38)+IF(AS108=Database!$B$89,AS42*(AS104+1),AS42)+IF(AS108=Database!$B$89,AS43*(AS104+1),AS43)+IF(AS109=Database!$B$89,AS54*(AS104+1),AS54)+IF(AS110=Database!$B$89,AS95*(AS104+1),AS95)</f>
        <v>18587.14</v>
      </c>
      <c r="AT111" s="49">
        <f>IF(AT106=Database!$B$89,AT37*(AT104+1),AT37)+IF(AT107=Database!$B$89,AT38*(AT104+1),AT38)+IF(AT108=Database!$B$89,AT42*(AT104+1),AT42)+IF(AT108=Database!$B$89,AT43*(AT104+1),AT43)+IF(AT109=Database!$B$89,AT54*(AT104+1),AT54)+IF(AT110=Database!$B$89,AT95*(AT104+1),AT95)</f>
        <v>32831.589999999997</v>
      </c>
      <c r="AU111" s="187">
        <f>IF(AU106=Database!$B$89,AU37*(AU104+1),AU37)+IF(AU107=Database!$B$89,AU38*(AU104+1),AU38)+IF(AU108=Database!$B$89,AU42*(AU104+1),AU42)+IF(AU108=Database!$B$89,AU43*(AU104+1),AU43)+IF(AU109=Database!$B$89,AU54*(AU104+1),AU54)+IF(AU110=Database!$B$89,AU95*(AU104+1),AU95)</f>
        <v>165.65393</v>
      </c>
    </row>
    <row r="112" spans="2:47" ht="15.75" outlineLevel="1" thickBot="1" x14ac:dyDescent="0.3">
      <c r="B112" s="140"/>
      <c r="C112" s="141"/>
      <c r="D112" s="141"/>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row>
    <row r="113" spans="2:47" ht="31.5" customHeight="1" outlineLevel="2" thickBot="1" x14ac:dyDescent="0.3">
      <c r="B113" s="357" t="s">
        <v>1358</v>
      </c>
      <c r="C113" s="65" t="s">
        <v>1352</v>
      </c>
      <c r="D113" s="356"/>
      <c r="E113" s="351">
        <f>_xlfn.LET(_xlpm.dsc,E16,_xlpm.dfv,1/(1+E16),_xlpm.ratio,E104+1,_xlpm.life,E17,_xlpm.mper,E41,_xlpm.wmnt,IF(AND(_xlpm.life&gt;0,_xlpm.mper&gt;=_xlpm.life),MIN(30,ROUND(_xlpm.mper*_xlpm.ratio,0)),MIN(30,_xlpm.mper)),_xlpm.wopp,IF(E109=Database!$B$89,MIN(30,ROUND(_xlpm.life*_xlpm.ratio,0)),MIN(30,_xlpm.life)),_xlpm.amnt,IF(_xlpm.wmnt&gt;0,(1-_xlpm.dfv^_xlpm.wmnt)/_xlpm.dsc,0),_xlpm.aopp,IF(_xlpm.wopp&gt;0,(1-_xlpm.dfv^_xlpm.wopp)/_xlpm.dsc,0),IF(E106=Database!$B$89,E37*_xlpm.ratio,E37)*_xlpm.dfv+IF(E107=Database!$B$89,E38*_xlpm.ratio,E38)*_xlpm.dfv+E39*_xlpm.amnt+E40*_xlpm.amnt+IFERROR(E54/_xlpm.life,0)*_xlpm.aopp)</f>
        <v>5138.7894571736188</v>
      </c>
      <c r="F113" s="351">
        <f>_xlfn.LET(_xlpm.dsc,F16,_xlpm.dfv,1/(1+F16),_xlpm.ratio,F104+1,_xlpm.life,F17,_xlpm.mper,F41,_xlpm.wmnt,IF(AND(_xlpm.life&gt;0,_xlpm.mper&gt;=_xlpm.life),MIN(30,ROUND(_xlpm.mper*_xlpm.ratio,0)),MIN(30,_xlpm.mper)),_xlpm.wopp,IF(F109=Database!$B$89,MIN(30,ROUND(_xlpm.life*_xlpm.ratio,0)),MIN(30,_xlpm.life)),_xlpm.amnt,IF(_xlpm.wmnt&gt;0,(1-_xlpm.dfv^_xlpm.wmnt)/_xlpm.dsc,0),_xlpm.aopp,IF(_xlpm.wopp&gt;0,(1-_xlpm.dfv^_xlpm.wopp)/_xlpm.dsc,0),IF(F106=Database!$B$89,F37*_xlpm.ratio,F37)*_xlpm.dfv+IF(F107=Database!$B$89,F38*_xlpm.ratio,F38)*_xlpm.dfv+F39*_xlpm.amnt+F40*_xlpm.amnt+IFERROR(F54/_xlpm.life,0)*_xlpm.aopp)</f>
        <v>8260.4416948360013</v>
      </c>
      <c r="G113" s="351">
        <f>_xlfn.LET(_xlpm.dsc,G16,_xlpm.dfv,1/(1+G16),_xlpm.ratio,G104+1,_xlpm.life,G17,_xlpm.mper,G41,_xlpm.wmnt,IF(AND(_xlpm.life&gt;0,_xlpm.mper&gt;=_xlpm.life),MIN(30,ROUND(_xlpm.mper*_xlpm.ratio,0)),MIN(30,_xlpm.mper)),_xlpm.wopp,IF(G109=Database!$B$89,MIN(30,ROUND(_xlpm.life*_xlpm.ratio,0)),MIN(30,_xlpm.life)),_xlpm.amnt,IF(_xlpm.wmnt&gt;0,(1-_xlpm.dfv^_xlpm.wmnt)/_xlpm.dsc,0),_xlpm.aopp,IF(_xlpm.wopp&gt;0,(1-_xlpm.dfv^_xlpm.wopp)/_xlpm.dsc,0),IF(G106=Database!$B$89,G37*_xlpm.ratio,G37)*_xlpm.dfv+IF(G107=Database!$B$89,G38*_xlpm.ratio,G38)*_xlpm.dfv+G39*_xlpm.amnt+G40*_xlpm.amnt+IFERROR(G54/_xlpm.life,0)*_xlpm.aopp)</f>
        <v>10106.52091377091</v>
      </c>
      <c r="H113" s="351">
        <f>_xlfn.LET(_xlpm.dsc,H16,_xlpm.dfv,1/(1+H16),_xlpm.ratio,H104+1,_xlpm.life,H17,_xlpm.mper,H41,_xlpm.wmnt,IF(AND(_xlpm.life&gt;0,_xlpm.mper&gt;=_xlpm.life),MIN(30,ROUND(_xlpm.mper*_xlpm.ratio,0)),MIN(30,_xlpm.mper)),_xlpm.wopp,IF(H109=Database!$B$89,MIN(30,ROUND(_xlpm.life*_xlpm.ratio,0)),MIN(30,_xlpm.life)),_xlpm.amnt,IF(_xlpm.wmnt&gt;0,(1-_xlpm.dfv^_xlpm.wmnt)/_xlpm.dsc,0),_xlpm.aopp,IF(_xlpm.wopp&gt;0,(1-_xlpm.dfv^_xlpm.wopp)/_xlpm.dsc,0),IF(H106=Database!$B$89,H37*_xlpm.ratio,H37)*_xlpm.dfv+IF(H107=Database!$B$89,H38*_xlpm.ratio,H38)*_xlpm.dfv+H39*_xlpm.amnt+H40*_xlpm.amnt+IFERROR(H54/_xlpm.life,0)*_xlpm.aopp)</f>
        <v>4611.7134266721623</v>
      </c>
      <c r="I113" s="351">
        <f>_xlfn.LET(_xlpm.dsc,I16,_xlpm.dfv,1/(1+I16),_xlpm.ratio,I104+1,_xlpm.life,I17,_xlpm.mper,I41,_xlpm.wmnt,IF(AND(_xlpm.life&gt;0,_xlpm.mper&gt;=_xlpm.life),MIN(30,ROUND(_xlpm.mper*_xlpm.ratio,0)),MIN(30,_xlpm.mper)),_xlpm.wopp,IF(I109=Database!$B$89,MIN(30,ROUND(_xlpm.life*_xlpm.ratio,0)),MIN(30,_xlpm.life)),_xlpm.amnt,IF(_xlpm.wmnt&gt;0,(1-_xlpm.dfv^_xlpm.wmnt)/_xlpm.dsc,0),_xlpm.aopp,IF(_xlpm.wopp&gt;0,(1-_xlpm.dfv^_xlpm.wopp)/_xlpm.dsc,0),IF(I106=Database!$B$89,I37*_xlpm.ratio,I37)*_xlpm.dfv+IF(I107=Database!$B$89,I38*_xlpm.ratio,I38)*_xlpm.dfv+I39*_xlpm.amnt+I40*_xlpm.amnt+IFERROR(I54/_xlpm.life,0)*_xlpm.aopp)</f>
        <v>13874.388904924337</v>
      </c>
      <c r="J113" s="351">
        <f>_xlfn.LET(_xlpm.dsc,J16,_xlpm.dfv,1/(1+J16),_xlpm.ratio,J104+1,_xlpm.life,J17,_xlpm.mper,J41,_xlpm.wmnt,IF(AND(_xlpm.life&gt;0,_xlpm.mper&gt;=_xlpm.life),MIN(30,ROUND(_xlpm.mper*_xlpm.ratio,0)),MIN(30,_xlpm.mper)),_xlpm.wopp,IF(J109=Database!$B$89,MIN(30,ROUND(_xlpm.life*_xlpm.ratio,0)),MIN(30,_xlpm.life)),_xlpm.amnt,IF(_xlpm.wmnt&gt;0,(1-_xlpm.dfv^_xlpm.wmnt)/_xlpm.dsc,0),_xlpm.aopp,IF(_xlpm.wopp&gt;0,(1-_xlpm.dfv^_xlpm.wopp)/_xlpm.dsc,0),IF(J106=Database!$B$89,J37*_xlpm.ratio,J37)*_xlpm.dfv+IF(J107=Database!$B$89,J38*_xlpm.ratio,J38)*_xlpm.dfv+J39*_xlpm.amnt+J40*_xlpm.amnt+IFERROR(J54/_xlpm.life,0)*_xlpm.aopp)</f>
        <v>14561.239840811681</v>
      </c>
      <c r="K113" s="351">
        <f>_xlfn.LET(_xlpm.dsc,K16,_xlpm.dfv,1/(1+K16),_xlpm.ratio,K104+1,_xlpm.life,K17,_xlpm.mper,K41,_xlpm.wmnt,IF(AND(_xlpm.life&gt;0,_xlpm.mper&gt;=_xlpm.life),MIN(30,ROUND(_xlpm.mper*_xlpm.ratio,0)),MIN(30,_xlpm.mper)),_xlpm.wopp,IF(K109=Database!$B$89,MIN(30,ROUND(_xlpm.life*_xlpm.ratio,0)),MIN(30,_xlpm.life)),_xlpm.amnt,IF(_xlpm.wmnt&gt;0,(1-_xlpm.dfv^_xlpm.wmnt)/_xlpm.dsc,0),_xlpm.aopp,IF(_xlpm.wopp&gt;0,(1-_xlpm.dfv^_xlpm.wopp)/_xlpm.dsc,0),IF(K106=Database!$B$89,K37*_xlpm.ratio,K37)*_xlpm.dfv+IF(K107=Database!$B$89,K38*_xlpm.ratio,K38)*_xlpm.dfv+K39*_xlpm.amnt+K40*_xlpm.amnt+IFERROR(K54/_xlpm.life,0)*_xlpm.aopp)</f>
        <v>215.86743699316509</v>
      </c>
      <c r="L113" s="351">
        <f>_xlfn.LET(_xlpm.dsc,L16,_xlpm.dfv,1/(1+L16),_xlpm.ratio,L104+1,_xlpm.life,L17,_xlpm.mper,L41,_xlpm.wmnt,IF(AND(_xlpm.life&gt;0,_xlpm.mper&gt;=_xlpm.life),MIN(30,ROUND(_xlpm.mper*_xlpm.ratio,0)),MIN(30,_xlpm.mper)),_xlpm.wopp,IF(L109=Database!$B$89,MIN(30,ROUND(_xlpm.life*_xlpm.ratio,0)),MIN(30,_xlpm.life)),_xlpm.amnt,IF(_xlpm.wmnt&gt;0,(1-_xlpm.dfv^_xlpm.wmnt)/_xlpm.dsc,0),_xlpm.aopp,IF(_xlpm.wopp&gt;0,(1-_xlpm.dfv^_xlpm.wopp)/_xlpm.dsc,0),IF(L106=Database!$B$89,L37*_xlpm.ratio,L37)*_xlpm.dfv+IF(L107=Database!$B$89,L38*_xlpm.ratio,L38)*_xlpm.dfv+L39*_xlpm.amnt+L40*_xlpm.amnt+IFERROR(L54/_xlpm.life,0)*_xlpm.aopp)</f>
        <v>15012.599027251934</v>
      </c>
      <c r="M113" s="351">
        <f>_xlfn.LET(_xlpm.dsc,M16,_xlpm.dfv,1/(1+M16),_xlpm.ratio,M104+1,_xlpm.life,M17,_xlpm.mper,M41,_xlpm.wmnt,IF(AND(_xlpm.life&gt;0,_xlpm.mper&gt;=_xlpm.life),MIN(30,ROUND(_xlpm.mper*_xlpm.ratio,0)),MIN(30,_xlpm.mper)),_xlpm.wopp,IF(M109=Database!$B$89,MIN(30,ROUND(_xlpm.life*_xlpm.ratio,0)),MIN(30,_xlpm.life)),_xlpm.amnt,IF(_xlpm.wmnt&gt;0,(1-_xlpm.dfv^_xlpm.wmnt)/_xlpm.dsc,0),_xlpm.aopp,IF(_xlpm.wopp&gt;0,(1-_xlpm.dfv^_xlpm.wopp)/_xlpm.dsc,0),IF(M106=Database!$B$89,M37*_xlpm.ratio,M37)*_xlpm.dfv+IF(M107=Database!$B$89,M38*_xlpm.ratio,M38)*_xlpm.dfv+M39*_xlpm.amnt+M40*_xlpm.amnt+IFERROR(M54/_xlpm.life,0)*_xlpm.aopp)</f>
        <v>1138.2101223275977</v>
      </c>
      <c r="N113" s="351">
        <f>_xlfn.LET(_xlpm.dsc,N16,_xlpm.dfv,1/(1+N16),_xlpm.ratio,N104+1,_xlpm.life,N17,_xlpm.mper,N41,_xlpm.wmnt,IF(AND(_xlpm.life&gt;0,_xlpm.mper&gt;=_xlpm.life),MIN(30,ROUND(_xlpm.mper*_xlpm.ratio,0)),MIN(30,_xlpm.mper)),_xlpm.wopp,IF(N109=Database!$B$89,MIN(30,ROUND(_xlpm.life*_xlpm.ratio,0)),MIN(30,_xlpm.life)),_xlpm.amnt,IF(_xlpm.wmnt&gt;0,(1-_xlpm.dfv^_xlpm.wmnt)/_xlpm.dsc,0),_xlpm.aopp,IF(_xlpm.wopp&gt;0,(1-_xlpm.dfv^_xlpm.wopp)/_xlpm.dsc,0),IF(N106=Database!$B$89,N37*_xlpm.ratio,N37)*_xlpm.dfv+IF(N107=Database!$B$89,N38*_xlpm.ratio,N38)*_xlpm.dfv+N39*_xlpm.amnt+N40*_xlpm.amnt+IFERROR(N54/_xlpm.life,0)*_xlpm.aopp)</f>
        <v>11558.720035361293</v>
      </c>
      <c r="O113" s="351">
        <f>_xlfn.LET(_xlpm.dsc,O16,_xlpm.dfv,1/(1+O16),_xlpm.ratio,O104+1,_xlpm.life,O17,_xlpm.mper,O41,_xlpm.wmnt,IF(AND(_xlpm.life&gt;0,_xlpm.mper&gt;=_xlpm.life),MIN(30,ROUND(_xlpm.mper*_xlpm.ratio,0)),MIN(30,_xlpm.mper)),_xlpm.wopp,IF(O109=Database!$B$89,MIN(30,ROUND(_xlpm.life*_xlpm.ratio,0)),MIN(30,_xlpm.life)),_xlpm.amnt,IF(_xlpm.wmnt&gt;0,(1-_xlpm.dfv^_xlpm.wmnt)/_xlpm.dsc,0),_xlpm.aopp,IF(_xlpm.wopp&gt;0,(1-_xlpm.dfv^_xlpm.wopp)/_xlpm.dsc,0),IF(O106=Database!$B$89,O37*_xlpm.ratio,O37)*_xlpm.dfv+IF(O107=Database!$B$89,O38*_xlpm.ratio,O38)*_xlpm.dfv+O39*_xlpm.amnt+O40*_xlpm.amnt+IFERROR(O54/_xlpm.life,0)*_xlpm.aopp)</f>
        <v>11696.090222538762</v>
      </c>
      <c r="P113" s="351">
        <f>_xlfn.LET(_xlpm.dsc,P16,_xlpm.dfv,1/(1+P16),_xlpm.ratio,P104+1,_xlpm.life,P17,_xlpm.mper,P41,_xlpm.wmnt,IF(AND(_xlpm.life&gt;0,_xlpm.mper&gt;=_xlpm.life),MIN(30,ROUND(_xlpm.mper*_xlpm.ratio,0)),MIN(30,_xlpm.mper)),_xlpm.wopp,IF(P109=Database!$B$89,MIN(30,ROUND(_xlpm.life*_xlpm.ratio,0)),MIN(30,_xlpm.life)),_xlpm.amnt,IF(_xlpm.wmnt&gt;0,(1-_xlpm.dfv^_xlpm.wmnt)/_xlpm.dsc,0),_xlpm.aopp,IF(_xlpm.wopp&gt;0,(1-_xlpm.dfv^_xlpm.wopp)/_xlpm.dsc,0),IF(P106=Database!$B$89,P37*_xlpm.ratio,P37)*_xlpm.dfv+IF(P107=Database!$B$89,P38*_xlpm.ratio,P38)*_xlpm.dfv+P39*_xlpm.amnt+P40*_xlpm.amnt+IFERROR(P54/_xlpm.life,0)*_xlpm.aopp)</f>
        <v>21037.26295060663</v>
      </c>
      <c r="Q113" s="351">
        <f>_xlfn.LET(_xlpm.dsc,Q16,_xlpm.dfv,1/(1+Q16),_xlpm.ratio,Q104+1,_xlpm.life,Q17,_xlpm.mper,Q41,_xlpm.wmnt,IF(AND(_xlpm.life&gt;0,_xlpm.mper&gt;=_xlpm.life),MIN(30,ROUND(_xlpm.mper*_xlpm.ratio,0)),MIN(30,_xlpm.mper)),_xlpm.wopp,IF(Q109=Database!$B$89,MIN(30,ROUND(_xlpm.life*_xlpm.ratio,0)),MIN(30,_xlpm.life)),_xlpm.amnt,IF(_xlpm.wmnt&gt;0,(1-_xlpm.dfv^_xlpm.wmnt)/_xlpm.dsc,0),_xlpm.aopp,IF(_xlpm.wopp&gt;0,(1-_xlpm.dfv^_xlpm.wopp)/_xlpm.dsc,0),IF(Q106=Database!$B$89,Q37*_xlpm.ratio,Q37)*_xlpm.dfv+IF(Q107=Database!$B$89,Q38*_xlpm.ratio,Q38)*_xlpm.dfv+Q39*_xlpm.amnt+Q40*_xlpm.amnt+IFERROR(Q54/_xlpm.life,0)*_xlpm.aopp)</f>
        <v>6947.0066086891302</v>
      </c>
      <c r="R113" s="351">
        <f>_xlfn.LET(_xlpm.dsc,R16,_xlpm.dfv,1/(1+R16),_xlpm.ratio,R104+1,_xlpm.life,R17,_xlpm.mper,R41,_xlpm.wmnt,IF(AND(_xlpm.life&gt;0,_xlpm.mper&gt;=_xlpm.life),MIN(30,ROUND(_xlpm.mper*_xlpm.ratio,0)),MIN(30,_xlpm.mper)),_xlpm.wopp,IF(R109=Database!$B$89,MIN(30,ROUND(_xlpm.life*_xlpm.ratio,0)),MIN(30,_xlpm.life)),_xlpm.amnt,IF(_xlpm.wmnt&gt;0,(1-_xlpm.dfv^_xlpm.wmnt)/_xlpm.dsc,0),_xlpm.aopp,IF(_xlpm.wopp&gt;0,(1-_xlpm.dfv^_xlpm.wopp)/_xlpm.dsc,0),IF(R106=Database!$B$89,R37*_xlpm.ratio,R37)*_xlpm.dfv+IF(R107=Database!$B$89,R38*_xlpm.ratio,R38)*_xlpm.dfv+R39*_xlpm.amnt+R40*_xlpm.amnt+IFERROR(R54/_xlpm.life,0)*_xlpm.aopp)</f>
        <v>14502.366903449907</v>
      </c>
      <c r="S113" s="351">
        <f>_xlfn.LET(_xlpm.dsc,S16,_xlpm.dfv,1/(1+S16),_xlpm.ratio,S104+1,_xlpm.life,S17,_xlpm.mper,S41,_xlpm.wmnt,IF(AND(_xlpm.life&gt;0,_xlpm.mper&gt;=_xlpm.life),MIN(30,ROUND(_xlpm.mper*_xlpm.ratio,0)),MIN(30,_xlpm.mper)),_xlpm.wopp,IF(S109=Database!$B$89,MIN(30,ROUND(_xlpm.life*_xlpm.ratio,0)),MIN(30,_xlpm.life)),_xlpm.amnt,IF(_xlpm.wmnt&gt;0,(1-_xlpm.dfv^_xlpm.wmnt)/_xlpm.dsc,0),_xlpm.aopp,IF(_xlpm.wopp&gt;0,(1-_xlpm.dfv^_xlpm.wopp)/_xlpm.dsc,0),IF(S106=Database!$B$89,S37*_xlpm.ratio,S37)*_xlpm.dfv+IF(S107=Database!$B$89,S38*_xlpm.ratio,S38)*_xlpm.dfv+S39*_xlpm.amnt+S40*_xlpm.amnt+IFERROR(S54/_xlpm.life,0)*_xlpm.aopp)</f>
        <v>12716.554470142815</v>
      </c>
      <c r="T113" s="351">
        <f>_xlfn.LET(_xlpm.dsc,T16,_xlpm.dfv,1/(1+T16),_xlpm.ratio,T104+1,_xlpm.life,T17,_xlpm.mper,T41,_xlpm.wmnt,IF(AND(_xlpm.life&gt;0,_xlpm.mper&gt;=_xlpm.life),MIN(30,ROUND(_xlpm.mper*_xlpm.ratio,0)),MIN(30,_xlpm.mper)),_xlpm.wopp,IF(T109=Database!$B$89,MIN(30,ROUND(_xlpm.life*_xlpm.ratio,0)),MIN(30,_xlpm.life)),_xlpm.amnt,IF(_xlpm.wmnt&gt;0,(1-_xlpm.dfv^_xlpm.wmnt)/_xlpm.dsc,0),_xlpm.aopp,IF(_xlpm.wopp&gt;0,(1-_xlpm.dfv^_xlpm.wopp)/_xlpm.dsc,0),IF(T106=Database!$B$89,T37*_xlpm.ratio,T37)*_xlpm.dfv+IF(T107=Database!$B$89,T38*_xlpm.ratio,T38)*_xlpm.dfv+T39*_xlpm.amnt+T40*_xlpm.amnt+IFERROR(T54/_xlpm.life,0)*_xlpm.aopp)</f>
        <v>11578.344347815218</v>
      </c>
      <c r="U113" s="351">
        <f>_xlfn.LET(_xlpm.dsc,U16,_xlpm.dfv,1/(1+U16),_xlpm.ratio,U104+1,_xlpm.life,U17,_xlpm.mper,U41,_xlpm.wmnt,IF(AND(_xlpm.life&gt;0,_xlpm.mper&gt;=_xlpm.life),MIN(30,ROUND(_xlpm.mper*_xlpm.ratio,0)),MIN(30,_xlpm.mper)),_xlpm.wopp,IF(U109=Database!$B$89,MIN(30,ROUND(_xlpm.life*_xlpm.ratio,0)),MIN(30,_xlpm.life)),_xlpm.amnt,IF(_xlpm.wmnt&gt;0,(1-_xlpm.dfv^_xlpm.wmnt)/_xlpm.dsc,0),_xlpm.aopp,IF(_xlpm.wopp&gt;0,(1-_xlpm.dfv^_xlpm.wopp)/_xlpm.dsc,0),IF(U106=Database!$B$89,U37*_xlpm.ratio,U37)*_xlpm.dfv+IF(U107=Database!$B$89,U38*_xlpm.ratio,U38)*_xlpm.dfv+U39*_xlpm.amnt+U40*_xlpm.amnt+IFERROR(U54/_xlpm.life,0)*_xlpm.aopp)</f>
        <v>3983.7354281465919</v>
      </c>
      <c r="V113" s="351">
        <f>_xlfn.LET(_xlpm.dsc,V16,_xlpm.dfv,1/(1+V16),_xlpm.ratio,V104+1,_xlpm.life,V17,_xlpm.mper,V41,_xlpm.wmnt,IF(AND(_xlpm.life&gt;0,_xlpm.mper&gt;=_xlpm.life),MIN(30,ROUND(_xlpm.mper*_xlpm.ratio,0)),MIN(30,_xlpm.mper)),_xlpm.wopp,IF(V109=Database!$B$89,MIN(30,ROUND(_xlpm.life*_xlpm.ratio,0)),MIN(30,_xlpm.life)),_xlpm.amnt,IF(_xlpm.wmnt&gt;0,(1-_xlpm.dfv^_xlpm.wmnt)/_xlpm.dsc,0),_xlpm.aopp,IF(_xlpm.wopp&gt;0,(1-_xlpm.dfv^_xlpm.wopp)/_xlpm.dsc,0),IF(V106=Database!$B$89,V37*_xlpm.ratio,V37)*_xlpm.dfv+IF(V107=Database!$B$89,V38*_xlpm.ratio,V38)*_xlpm.dfv+V39*_xlpm.amnt+V40*_xlpm.amnt+IFERROR(V54/_xlpm.life,0)*_xlpm.aopp)</f>
        <v>10106.52091377091</v>
      </c>
      <c r="W113" s="351">
        <f>_xlfn.LET(_xlpm.dsc,W16,_xlpm.dfv,1/(1+W16),_xlpm.ratio,W104+1,_xlpm.life,W17,_xlpm.mper,W41,_xlpm.wmnt,IF(AND(_xlpm.life&gt;0,_xlpm.mper&gt;=_xlpm.life),MIN(30,ROUND(_xlpm.mper*_xlpm.ratio,0)),MIN(30,_xlpm.mper)),_xlpm.wopp,IF(W109=Database!$B$89,MIN(30,ROUND(_xlpm.life*_xlpm.ratio,0)),MIN(30,_xlpm.life)),_xlpm.amnt,IF(_xlpm.wmnt&gt;0,(1-_xlpm.dfv^_xlpm.wmnt)/_xlpm.dsc,0),_xlpm.aopp,IF(_xlpm.wopp&gt;0,(1-_xlpm.dfv^_xlpm.wopp)/_xlpm.dsc,0),IF(W106=Database!$B$89,W37*_xlpm.ratio,W37)*_xlpm.dfv+IF(W107=Database!$B$89,W38*_xlpm.ratio,W38)*_xlpm.dfv+W39*_xlpm.amnt+W40*_xlpm.amnt+IFERROR(W54/_xlpm.life,0)*_xlpm.aopp)</f>
        <v>9297.4302059864385</v>
      </c>
      <c r="X113" s="351">
        <f>_xlfn.LET(_xlpm.dsc,X16,_xlpm.dfv,1/(1+X16),_xlpm.ratio,X104+1,_xlpm.life,X17,_xlpm.mper,X41,_xlpm.wmnt,IF(AND(_xlpm.life&gt;0,_xlpm.mper&gt;=_xlpm.life),MIN(30,ROUND(_xlpm.mper*_xlpm.ratio,0)),MIN(30,_xlpm.mper)),_xlpm.wopp,IF(X109=Database!$B$89,MIN(30,ROUND(_xlpm.life*_xlpm.ratio,0)),MIN(30,_xlpm.life)),_xlpm.amnt,IF(_xlpm.wmnt&gt;0,(1-_xlpm.dfv^_xlpm.wmnt)/_xlpm.dsc,0),_xlpm.aopp,IF(_xlpm.wopp&gt;0,(1-_xlpm.dfv^_xlpm.wopp)/_xlpm.dsc,0),IF(X106=Database!$B$89,X37*_xlpm.ratio,X37)*_xlpm.dfv+IF(X107=Database!$B$89,X38*_xlpm.ratio,X38)*_xlpm.dfv+X39*_xlpm.amnt+X40*_xlpm.amnt+IFERROR(X54/_xlpm.life,0)*_xlpm.aopp)</f>
        <v>15660.201338231431</v>
      </c>
      <c r="Y113" s="351">
        <f>_xlfn.LET(_xlpm.dsc,Y16,_xlpm.dfv,1/(1+Y16),_xlpm.ratio,Y104+1,_xlpm.life,Y17,_xlpm.mper,Y41,_xlpm.wmnt,IF(AND(_xlpm.life&gt;0,_xlpm.mper&gt;=_xlpm.life),MIN(30,ROUND(_xlpm.mper*_xlpm.ratio,0)),MIN(30,_xlpm.mper)),_xlpm.wopp,IF(Y109=Database!$B$89,MIN(30,ROUND(_xlpm.life*_xlpm.ratio,0)),MIN(30,_xlpm.life)),_xlpm.amnt,IF(_xlpm.wmnt&gt;0,(1-_xlpm.dfv^_xlpm.wmnt)/_xlpm.dsc,0),_xlpm.aopp,IF(_xlpm.wopp&gt;0,(1-_xlpm.dfv^_xlpm.wopp)/_xlpm.dsc,0),IF(Y106=Database!$B$89,Y37*_xlpm.ratio,Y37)*_xlpm.dfv+IF(Y107=Database!$B$89,Y38*_xlpm.ratio,Y38)*_xlpm.dfv+Y39*_xlpm.amnt+Y40*_xlpm.amnt+IFERROR(Y54/_xlpm.life,0)*_xlpm.aopp)</f>
        <v>2001.6798703002578</v>
      </c>
      <c r="Z113" s="351">
        <f>_xlfn.LET(_xlpm.dsc,Z16,_xlpm.dfv,1/(1+Z16),_xlpm.ratio,Z104+1,_xlpm.life,Z17,_xlpm.mper,Z41,_xlpm.wmnt,IF(AND(_xlpm.life&gt;0,_xlpm.mper&gt;=_xlpm.life),MIN(30,ROUND(_xlpm.mper*_xlpm.ratio,0)),MIN(30,_xlpm.mper)),_xlpm.wopp,IF(Z109=Database!$B$89,MIN(30,ROUND(_xlpm.life*_xlpm.ratio,0)),MIN(30,_xlpm.life)),_xlpm.amnt,IF(_xlpm.wmnt&gt;0,(1-_xlpm.dfv^_xlpm.wmnt)/_xlpm.dsc,0),_xlpm.aopp,IF(_xlpm.wopp&gt;0,(1-_xlpm.dfv^_xlpm.wopp)/_xlpm.dsc,0),IF(Z106=Database!$B$89,Z37*_xlpm.ratio,Z37)*_xlpm.dfv+IF(Z107=Database!$B$89,Z38*_xlpm.ratio,Z38)*_xlpm.dfv+Z39*_xlpm.amnt+Z40*_xlpm.amnt+IFERROR(Z54/_xlpm.life,0)*_xlpm.aopp)</f>
        <v>10440.13422548762</v>
      </c>
      <c r="AA113" s="351">
        <f>_xlfn.LET(_xlpm.dsc,AA16,_xlpm.dfv,1/(1+AA16),_xlpm.ratio,AA104+1,_xlpm.life,AA17,_xlpm.mper,AA41,_xlpm.wmnt,IF(AND(_xlpm.life&gt;0,_xlpm.mper&gt;=_xlpm.life),MIN(30,ROUND(_xlpm.mper*_xlpm.ratio,0)),MIN(30,_xlpm.mper)),_xlpm.wopp,IF(AA109=Database!$B$89,MIN(30,ROUND(_xlpm.life*_xlpm.ratio,0)),MIN(30,_xlpm.life)),_xlpm.amnt,IF(_xlpm.wmnt&gt;0,(1-_xlpm.dfv^_xlpm.wmnt)/_xlpm.dsc,0),_xlpm.aopp,IF(_xlpm.wopp&gt;0,(1-_xlpm.dfv^_xlpm.wopp)/_xlpm.dsc,0),IF(AA106=Database!$B$89,AA37*_xlpm.ratio,AA37)*_xlpm.dfv+IF(AA107=Database!$B$89,AA38*_xlpm.ratio,AA38)*_xlpm.dfv+AA39*_xlpm.amnt+AA40*_xlpm.amnt+IFERROR(AA54/_xlpm.life,0)*_xlpm.aopp)</f>
        <v>769.20116854724381</v>
      </c>
      <c r="AB113" s="351">
        <f>_xlfn.LET(_xlpm.dsc,AB16,_xlpm.dfv,1/(1+AB16),_xlpm.ratio,AB104+1,_xlpm.life,AB17,_xlpm.mper,AB41,_xlpm.wmnt,IF(AND(_xlpm.life&gt;0,_xlpm.mper&gt;=_xlpm.life),MIN(30,ROUND(_xlpm.mper*_xlpm.ratio,0)),MIN(30,_xlpm.mper)),_xlpm.wopp,IF(AB109=Database!$B$89,MIN(30,ROUND(_xlpm.life*_xlpm.ratio,0)),MIN(30,_xlpm.life)),_xlpm.amnt,IF(_xlpm.wmnt&gt;0,(1-_xlpm.dfv^_xlpm.wmnt)/_xlpm.dsc,0),_xlpm.aopp,IF(_xlpm.wopp&gt;0,(1-_xlpm.dfv^_xlpm.wopp)/_xlpm.dsc,0),IF(AB106=Database!$B$89,AB37*_xlpm.ratio,AB37)*_xlpm.dfv+IF(AB107=Database!$B$89,AB38*_xlpm.ratio,AB38)*_xlpm.dfv+AB39*_xlpm.amnt+AB40*_xlpm.amnt+IFERROR(AB54/_xlpm.life,0)*_xlpm.aopp)</f>
        <v>997.99056606009196</v>
      </c>
      <c r="AC113" s="351">
        <f>_xlfn.LET(_xlpm.dsc,AC16,_xlpm.dfv,1/(1+AC16),_xlpm.ratio,AC104+1,_xlpm.life,AC17,_xlpm.mper,AC41,_xlpm.wmnt,IF(AND(_xlpm.life&gt;0,_xlpm.mper&gt;=_xlpm.life),MIN(30,ROUND(_xlpm.mper*_xlpm.ratio,0)),MIN(30,_xlpm.mper)),_xlpm.wopp,IF(AC109=Database!$B$89,MIN(30,ROUND(_xlpm.life*_xlpm.ratio,0)),MIN(30,_xlpm.life)),_xlpm.amnt,IF(_xlpm.wmnt&gt;0,(1-_xlpm.dfv^_xlpm.wmnt)/_xlpm.dsc,0),_xlpm.aopp,IF(_xlpm.wopp&gt;0,(1-_xlpm.dfv^_xlpm.wopp)/_xlpm.dsc,0),IF(AC106=Database!$B$89,AC37*_xlpm.ratio,AC37)*_xlpm.dfv+IF(AC107=Database!$B$89,AC38*_xlpm.ratio,AC38)*_xlpm.dfv+AC39*_xlpm.amnt+AC40*_xlpm.amnt+IFERROR(AC54/_xlpm.life,0)*_xlpm.aopp)</f>
        <v>3190.7356931248851</v>
      </c>
      <c r="AD113" s="351">
        <f>_xlfn.LET(_xlpm.dsc,AD16,_xlpm.dfv,1/(1+AD16),_xlpm.ratio,AD104+1,_xlpm.life,AD17,_xlpm.mper,AD41,_xlpm.wmnt,IF(AND(_xlpm.life&gt;0,_xlpm.mper&gt;=_xlpm.life),MIN(30,ROUND(_xlpm.mper*_xlpm.ratio,0)),MIN(30,_xlpm.mper)),_xlpm.wopp,IF(AD109=Database!$B$89,MIN(30,ROUND(_xlpm.life*_xlpm.ratio,0)),MIN(30,_xlpm.life)),_xlpm.amnt,IF(_xlpm.wmnt&gt;0,(1-_xlpm.dfv^_xlpm.wmnt)/_xlpm.dsc,0),_xlpm.aopp,IF(_xlpm.wopp&gt;0,(1-_xlpm.dfv^_xlpm.wopp)/_xlpm.dsc,0),IF(AD106=Database!$B$89,AD37*_xlpm.ratio,AD37)*_xlpm.dfv+IF(AD107=Database!$B$89,AD38*_xlpm.ratio,AD38)*_xlpm.dfv+AD39*_xlpm.amnt+AD40*_xlpm.amnt+IFERROR(AD54/_xlpm.life,0)*_xlpm.aopp)</f>
        <v>15635.077886826464</v>
      </c>
      <c r="AE113" s="351">
        <f>_xlfn.LET(_xlpm.dsc,AE16,_xlpm.dfv,1/(1+AE16),_xlpm.ratio,AE104+1,_xlpm.life,AE17,_xlpm.mper,AE41,_xlpm.wmnt,IF(AND(_xlpm.life&gt;0,_xlpm.mper&gt;=_xlpm.life),MIN(30,ROUND(_xlpm.mper*_xlpm.ratio,0)),MIN(30,_xlpm.mper)),_xlpm.wopp,IF(AE109=Database!$B$89,MIN(30,ROUND(_xlpm.life*_xlpm.ratio,0)),MIN(30,_xlpm.life)),_xlpm.amnt,IF(_xlpm.wmnt&gt;0,(1-_xlpm.dfv^_xlpm.wmnt)/_xlpm.dsc,0),_xlpm.aopp,IF(_xlpm.wopp&gt;0,(1-_xlpm.dfv^_xlpm.wopp)/_xlpm.dsc,0),IF(AE106=Database!$B$89,AE37*_xlpm.ratio,AE37)*_xlpm.dfv+IF(AE107=Database!$B$89,AE38*_xlpm.ratio,AE38)*_xlpm.dfv+AE39*_xlpm.amnt+AE40*_xlpm.amnt+IFERROR(AE54/_xlpm.life,0)*_xlpm.aopp)</f>
        <v>843.84543551873617</v>
      </c>
      <c r="AF113" s="351">
        <f>_xlfn.LET(_xlpm.dsc,AF16,_xlpm.dfv,1/(1+AF16),_xlpm.ratio,AF104+1,_xlpm.life,AF17,_xlpm.mper,AF41,_xlpm.wmnt,IF(AND(_xlpm.life&gt;0,_xlpm.mper&gt;=_xlpm.life),MIN(30,ROUND(_xlpm.mper*_xlpm.ratio,0)),MIN(30,_xlpm.mper)),_xlpm.wopp,IF(AF109=Database!$B$89,MIN(30,ROUND(_xlpm.life*_xlpm.ratio,0)),MIN(30,_xlpm.life)),_xlpm.amnt,IF(_xlpm.wmnt&gt;0,(1-_xlpm.dfv^_xlpm.wmnt)/_xlpm.dsc,0),_xlpm.aopp,IF(_xlpm.wopp&gt;0,(1-_xlpm.dfv^_xlpm.wopp)/_xlpm.dsc,0),IF(AF106=Database!$B$89,AF37*_xlpm.ratio,AF37)*_xlpm.dfv+IF(AF107=Database!$B$89,AF38*_xlpm.ratio,AF38)*_xlpm.dfv+AF39*_xlpm.amnt+AF40*_xlpm.amnt+IFERROR(AF54/_xlpm.life,0)*_xlpm.aopp)</f>
        <v>2943.6468680886146</v>
      </c>
      <c r="AG113" s="351">
        <f>_xlfn.LET(_xlpm.dsc,AG16,_xlpm.dfv,1/(1+AG16),_xlpm.ratio,AG104+1,_xlpm.life,AG17,_xlpm.mper,AG41,_xlpm.wmnt,IF(AND(_xlpm.life&gt;0,_xlpm.mper&gt;=_xlpm.life),MIN(30,ROUND(_xlpm.mper*_xlpm.ratio,0)),MIN(30,_xlpm.mper)),_xlpm.wopp,IF(AG109=Database!$B$89,MIN(30,ROUND(_xlpm.life*_xlpm.ratio,0)),MIN(30,_xlpm.life)),_xlpm.amnt,IF(_xlpm.wmnt&gt;0,(1-_xlpm.dfv^_xlpm.wmnt)/_xlpm.dsc,0),_xlpm.aopp,IF(_xlpm.wopp&gt;0,(1-_xlpm.dfv^_xlpm.wopp)/_xlpm.dsc,0),IF(AG106=Database!$B$89,AG37*_xlpm.ratio,AG37)*_xlpm.dfv+IF(AG107=Database!$B$89,AG38*_xlpm.ratio,AG38)*_xlpm.dfv+AG39*_xlpm.amnt+AG40*_xlpm.amnt+IFERROR(AG54/_xlpm.life,0)*_xlpm.aopp)</f>
        <v>2531.5363065562083</v>
      </c>
      <c r="AH113" s="351">
        <f>_xlfn.LET(_xlpm.dsc,AH16,_xlpm.dfv,1/(1+AH16),_xlpm.ratio,AH104+1,_xlpm.life,AH17,_xlpm.mper,AH41,_xlpm.wmnt,IF(AND(_xlpm.life&gt;0,_xlpm.mper&gt;=_xlpm.life),MIN(30,ROUND(_xlpm.mper*_xlpm.ratio,0)),MIN(30,_xlpm.mper)),_xlpm.wopp,IF(AH109=Database!$B$89,MIN(30,ROUND(_xlpm.life*_xlpm.ratio,0)),MIN(30,_xlpm.life)),_xlpm.amnt,IF(_xlpm.wmnt&gt;0,(1-_xlpm.dfv^_xlpm.wmnt)/_xlpm.dsc,0),_xlpm.aopp,IF(_xlpm.wopp&gt;0,(1-_xlpm.dfv^_xlpm.wopp)/_xlpm.dsc,0),IF(AH106=Database!$B$89,AH37*_xlpm.ratio,AH37)*_xlpm.dfv+IF(AH107=Database!$B$89,AH38*_xlpm.ratio,AH38)*_xlpm.dfv+AH39*_xlpm.amnt+AH40*_xlpm.amnt+IFERROR(AH54/_xlpm.life,0)*_xlpm.aopp)</f>
        <v>4395.8459896789973</v>
      </c>
      <c r="AI113" s="351">
        <f>_xlfn.LET(_xlpm.dsc,AI16,_xlpm.dfv,1/(1+AI16),_xlpm.ratio,AI104+1,_xlpm.life,AI17,_xlpm.mper,AI41,_xlpm.wmnt,IF(AND(_xlpm.life&gt;0,_xlpm.mper&gt;=_xlpm.life),MIN(30,ROUND(_xlpm.mper*_xlpm.ratio,0)),MIN(30,_xlpm.mper)),_xlpm.wopp,IF(AI109=Database!$B$89,MIN(30,ROUND(_xlpm.life*_xlpm.ratio,0)),MIN(30,_xlpm.life)),_xlpm.amnt,IF(_xlpm.wmnt&gt;0,(1-_xlpm.dfv^_xlpm.wmnt)/_xlpm.dsc,0),_xlpm.aopp,IF(_xlpm.wopp&gt;0,(1-_xlpm.dfv^_xlpm.wopp)/_xlpm.dsc,0),IF(AI106=Database!$B$89,AI37*_xlpm.ratio,AI37)*_xlpm.dfv+IF(AI107=Database!$B$89,AI38*_xlpm.ratio,AI38)*_xlpm.dfv+AI39*_xlpm.amnt+AI40*_xlpm.amnt+IFERROR(AI54/_xlpm.life,0)*_xlpm.aopp)</f>
        <v>1432.5748091364592</v>
      </c>
      <c r="AJ113" s="351">
        <f>_xlfn.LET(_xlpm.dsc,AJ16,_xlpm.dfv,1/(1+AJ16),_xlpm.ratio,AJ104+1,_xlpm.life,AJ17,_xlpm.mper,AJ41,_xlpm.wmnt,IF(AND(_xlpm.life&gt;0,_xlpm.mper&gt;=_xlpm.life),MIN(30,ROUND(_xlpm.mper*_xlpm.ratio,0)),MIN(30,_xlpm.mper)),_xlpm.wopp,IF(AJ109=Database!$B$89,MIN(30,ROUND(_xlpm.life*_xlpm.ratio,0)),MIN(30,_xlpm.life)),_xlpm.amnt,IF(_xlpm.wmnt&gt;0,(1-_xlpm.dfv^_xlpm.wmnt)/_xlpm.dsc,0),_xlpm.aopp,IF(_xlpm.wopp&gt;0,(1-_xlpm.dfv^_xlpm.wopp)/_xlpm.dsc,0),IF(AJ106=Database!$B$89,AJ37*_xlpm.ratio,AJ37)*_xlpm.dfv+IF(AJ107=Database!$B$89,AJ38*_xlpm.ratio,AJ38)*_xlpm.dfv+AJ39*_xlpm.amnt+AJ40*_xlpm.amnt+IFERROR(AJ54/_xlpm.life,0)*_xlpm.aopp)</f>
        <v>3198.762929989628</v>
      </c>
      <c r="AK113" s="351">
        <f>_xlfn.LET(_xlpm.dsc,AK16,_xlpm.dfv,1/(1+AK16),_xlpm.ratio,AK104+1,_xlpm.life,AK17,_xlpm.mper,AK41,_xlpm.wmnt,IF(AND(_xlpm.life&gt;0,_xlpm.mper&gt;=_xlpm.life),MIN(30,ROUND(_xlpm.mper*_xlpm.ratio,0)),MIN(30,_xlpm.mper)),_xlpm.wopp,IF(AK109=Database!$B$89,MIN(30,ROUND(_xlpm.life*_xlpm.ratio,0)),MIN(30,_xlpm.life)),_xlpm.amnt,IF(_xlpm.wmnt&gt;0,(1-_xlpm.dfv^_xlpm.wmnt)/_xlpm.dsc,0),_xlpm.aopp,IF(_xlpm.wopp&gt;0,(1-_xlpm.dfv^_xlpm.wopp)/_xlpm.dsc,0),IF(AK106=Database!$B$89,AK37*_xlpm.ratio,AK37)*_xlpm.dfv+IF(AK107=Database!$B$89,AK38*_xlpm.ratio,AK38)*_xlpm.dfv+AK39*_xlpm.amnt+AK40*_xlpm.amnt+IFERROR(AK54/_xlpm.life,0)*_xlpm.aopp)</f>
        <v>5043.4483006584933</v>
      </c>
      <c r="AL113" s="351">
        <f>_xlfn.LET(_xlpm.dsc,AL16,_xlpm.dfv,1/(1+AL16),_xlpm.ratio,AL104+1,_xlpm.life,AL17,_xlpm.mper,AL41,_xlpm.wmnt,IF(AND(_xlpm.life&gt;0,_xlpm.mper&gt;=_xlpm.life),MIN(30,ROUND(_xlpm.mper*_xlpm.ratio,0)),MIN(30,_xlpm.mper)),_xlpm.wopp,IF(AL109=Database!$B$89,MIN(30,ROUND(_xlpm.life*_xlpm.ratio,0)),MIN(30,_xlpm.life)),_xlpm.amnt,IF(_xlpm.wmnt&gt;0,(1-_xlpm.dfv^_xlpm.wmnt)/_xlpm.dsc,0),_xlpm.aopp,IF(_xlpm.wopp&gt;0,(1-_xlpm.dfv^_xlpm.wopp)/_xlpm.dsc,0),IF(AL106=Database!$B$89,AL37*_xlpm.ratio,AL37)*_xlpm.dfv+IF(AL107=Database!$B$89,AL38*_xlpm.ratio,AL38)*_xlpm.dfv+AL39*_xlpm.amnt+AL40*_xlpm.amnt+IFERROR(AL54/_xlpm.life,0)*_xlpm.aopp)</f>
        <v>15012.599027251934</v>
      </c>
      <c r="AM113" s="351">
        <f>_xlfn.LET(_xlpm.dsc,AM16,_xlpm.dfv,1/(1+AM16),_xlpm.ratio,AM104+1,_xlpm.life,AM17,_xlpm.mper,AM41,_xlpm.wmnt,IF(AND(_xlpm.life&gt;0,_xlpm.mper&gt;=_xlpm.life),MIN(30,ROUND(_xlpm.mper*_xlpm.ratio,0)),MIN(30,_xlpm.mper)),_xlpm.wopp,IF(AM109=Database!$B$89,MIN(30,ROUND(_xlpm.life*_xlpm.ratio,0)),MIN(30,_xlpm.life)),_xlpm.amnt,IF(_xlpm.wmnt&gt;0,(1-_xlpm.dfv^_xlpm.wmnt)/_xlpm.dsc,0),_xlpm.aopp,IF(_xlpm.wopp&gt;0,(1-_xlpm.dfv^_xlpm.wopp)/_xlpm.dsc,0),IF(AM106=Database!$B$89,AM37*_xlpm.ratio,AM37)*_xlpm.dfv+IF(AM107=Database!$B$89,AM38*_xlpm.ratio,AM38)*_xlpm.dfv+AM39*_xlpm.amnt+AM40*_xlpm.amnt+IFERROR(AM54/_xlpm.life,0)*_xlpm.aopp)</f>
        <v>5800.841721678622</v>
      </c>
      <c r="AN113" s="351">
        <f>_xlfn.LET(_xlpm.dsc,AN16,_xlpm.dfv,1/(1+AN16),_xlpm.ratio,AN104+1,_xlpm.life,AN17,_xlpm.mper,AN41,_xlpm.wmnt,IF(AND(_xlpm.life&gt;0,_xlpm.mper&gt;=_xlpm.life),MIN(30,ROUND(_xlpm.mper*_xlpm.ratio,0)),MIN(30,_xlpm.mper)),_xlpm.wopp,IF(AN109=Database!$B$89,MIN(30,ROUND(_xlpm.life*_xlpm.ratio,0)),MIN(30,_xlpm.life)),_xlpm.amnt,IF(_xlpm.wmnt&gt;0,(1-_xlpm.dfv^_xlpm.wmnt)/_xlpm.dsc,0),_xlpm.aopp,IF(_xlpm.wopp&gt;0,(1-_xlpm.dfv^_xlpm.wopp)/_xlpm.dsc,0),IF(AN106=Database!$B$89,AN37*_xlpm.ratio,AN37)*_xlpm.dfv+IF(AN107=Database!$B$89,AN38*_xlpm.ratio,AN38)*_xlpm.dfv+AN39*_xlpm.amnt+AN40*_xlpm.amnt+IFERROR(AN54/_xlpm.life,0)*_xlpm.aopp)</f>
        <v>15934.941712586367</v>
      </c>
      <c r="AO113" s="351">
        <f>_xlfn.LET(_xlpm.dsc,AO16,_xlpm.dfv,1/(1+AO16),_xlpm.ratio,AO104+1,_xlpm.life,AO17,_xlpm.mper,AO41,_xlpm.wmnt,IF(AND(_xlpm.life&gt;0,_xlpm.mper&gt;=_xlpm.life),MIN(30,ROUND(_xlpm.mper*_xlpm.ratio,0)),MIN(30,_xlpm.mper)),_xlpm.wopp,IF(AO109=Database!$B$89,MIN(30,ROUND(_xlpm.life*_xlpm.ratio,0)),MIN(30,_xlpm.life)),_xlpm.amnt,IF(_xlpm.wmnt&gt;0,(1-_xlpm.dfv^_xlpm.wmnt)/_xlpm.dsc,0),_xlpm.aopp,IF(_xlpm.wopp&gt;0,(1-_xlpm.dfv^_xlpm.wopp)/_xlpm.dsc,0),IF(AO106=Database!$B$89,AO37*_xlpm.ratio,AO37)*_xlpm.dfv+IF(AO107=Database!$B$89,AO38*_xlpm.ratio,AO38)*_xlpm.dfv+AO39*_xlpm.amnt+AO40*_xlpm.amnt+IFERROR(AO54/_xlpm.life,0)*_xlpm.aopp)</f>
        <v>15934.941712586367</v>
      </c>
      <c r="AP113" s="351">
        <f>_xlfn.LET(_xlpm.dsc,AP16,_xlpm.dfv,1/(1+AP16),_xlpm.ratio,AP104+1,_xlpm.life,AP17,_xlpm.mper,AP41,_xlpm.wmnt,IF(AND(_xlpm.life&gt;0,_xlpm.mper&gt;=_xlpm.life),MIN(30,ROUND(_xlpm.mper*_xlpm.ratio,0)),MIN(30,_xlpm.mper)),_xlpm.wopp,IF(AP109=Database!$B$89,MIN(30,ROUND(_xlpm.life*_xlpm.ratio,0)),MIN(30,_xlpm.life)),_xlpm.amnt,IF(_xlpm.wmnt&gt;0,(1-_xlpm.dfv^_xlpm.wmnt)/_xlpm.dsc,0),_xlpm.aopp,IF(_xlpm.wopp&gt;0,(1-_xlpm.dfv^_xlpm.wopp)/_xlpm.dsc,0),IF(AP106=Database!$B$89,AP37*_xlpm.ratio,AP37)*_xlpm.dfv+IF(AP107=Database!$B$89,AP38*_xlpm.ratio,AP38)*_xlpm.dfv+AP39*_xlpm.amnt+AP40*_xlpm.amnt+IFERROR(AP54/_xlpm.life,0)*_xlpm.aopp)</f>
        <v>27101.175498869179</v>
      </c>
      <c r="AQ113" s="351">
        <f>_xlfn.LET(_xlpm.dsc,AQ16,_xlpm.dfv,1/(1+AQ16),_xlpm.ratio,AQ104+1,_xlpm.life,AQ17,_xlpm.mper,AQ41,_xlpm.wmnt,IF(AND(_xlpm.life&gt;0,_xlpm.mper&gt;=_xlpm.life),MIN(30,ROUND(_xlpm.mper*_xlpm.ratio,0)),MIN(30,_xlpm.mper)),_xlpm.wopp,IF(AQ109=Database!$B$89,MIN(30,ROUND(_xlpm.life*_xlpm.ratio,0)),MIN(30,_xlpm.life)),_xlpm.amnt,IF(_xlpm.wmnt&gt;0,(1-_xlpm.dfv^_xlpm.wmnt)/_xlpm.dsc,0),_xlpm.aopp,IF(_xlpm.wopp&gt;0,(1-_xlpm.dfv^_xlpm.wopp)/_xlpm.dsc,0),IF(AQ106=Database!$B$89,AQ37*_xlpm.ratio,AQ37)*_xlpm.dfv+IF(AQ107=Database!$B$89,AQ38*_xlpm.ratio,AQ38)*_xlpm.dfv+AQ39*_xlpm.amnt+AQ40*_xlpm.amnt+IFERROR(AQ54/_xlpm.life,0)*_xlpm.aopp)</f>
        <v>17504.886708900296</v>
      </c>
      <c r="AR113" s="351">
        <f>_xlfn.LET(_xlpm.dsc,AR16,_xlpm.dfv,1/(1+AR16),_xlpm.ratio,AR104+1,_xlpm.life,AR17,_xlpm.mper,AR41,_xlpm.wmnt,IF(AND(_xlpm.life&gt;0,_xlpm.mper&gt;=_xlpm.life),MIN(30,ROUND(_xlpm.mper*_xlpm.ratio,0)),MIN(30,_xlpm.mper)),_xlpm.wopp,IF(AR109=Database!$B$89,MIN(30,ROUND(_xlpm.life*_xlpm.ratio,0)),MIN(30,_xlpm.life)),_xlpm.amnt,IF(_xlpm.wmnt&gt;0,(1-_xlpm.dfv^_xlpm.wmnt)/_xlpm.dsc,0),_xlpm.aopp,IF(_xlpm.wopp&gt;0,(1-_xlpm.dfv^_xlpm.wopp)/_xlpm.dsc,0),IF(AR106=Database!$B$89,AR37*_xlpm.ratio,AR37)*_xlpm.dfv+IF(AR107=Database!$B$89,AR38*_xlpm.ratio,AR38)*_xlpm.dfv+AR39*_xlpm.amnt+AR40*_xlpm.amnt+IFERROR(AR54/_xlpm.life,0)*_xlpm.aopp)</f>
        <v>18054.367457610169</v>
      </c>
      <c r="AS113" s="351">
        <f>_xlfn.LET(_xlpm.dsc,AS16,_xlpm.dfv,1/(1+AS16),_xlpm.ratio,AS104+1,_xlpm.life,AS17,_xlpm.mper,AS41,_xlpm.wmnt,IF(AND(_xlpm.life&gt;0,_xlpm.mper&gt;=_xlpm.life),MIN(30,ROUND(_xlpm.mper*_xlpm.ratio,0)),MIN(30,_xlpm.mper)),_xlpm.wopp,IF(AS109=Database!$B$89,MIN(30,ROUND(_xlpm.life*_xlpm.ratio,0)),MIN(30,_xlpm.life)),_xlpm.amnt,IF(_xlpm.wmnt&gt;0,(1-_xlpm.dfv^_xlpm.wmnt)/_xlpm.dsc,0),_xlpm.aopp,IF(_xlpm.wopp&gt;0,(1-_xlpm.dfv^_xlpm.wopp)/_xlpm.dsc,0),IF(AS106=Database!$B$89,AS37*_xlpm.ratio,AS37)*_xlpm.dfv+IF(AS107=Database!$B$89,AS38*_xlpm.ratio,AS38)*_xlpm.dfv+AS39*_xlpm.amnt+AS40*_xlpm.amnt+IFERROR(AS54/_xlpm.life,0)*_xlpm.aopp)</f>
        <v>16169.30423189158</v>
      </c>
      <c r="AT113" s="351">
        <f>_xlfn.LET(_xlpm.dsc,AT16,_xlpm.dfv,1/(1+AT16),_xlpm.ratio,AT104+1,_xlpm.life,AT17,_xlpm.mper,AT41,_xlpm.wmnt,IF(AND(_xlpm.life&gt;0,_xlpm.mper&gt;=_xlpm.life),MIN(30,ROUND(_xlpm.mper*_xlpm.ratio,0)),MIN(30,_xlpm.mper)),_xlpm.wopp,IF(AT109=Database!$B$89,MIN(30,ROUND(_xlpm.life*_xlpm.ratio,0)),MIN(30,_xlpm.life)),_xlpm.amnt,IF(_xlpm.wmnt&gt;0,(1-_xlpm.dfv^_xlpm.wmnt)/_xlpm.dsc,0),_xlpm.aopp,IF(_xlpm.wopp&gt;0,(1-_xlpm.dfv^_xlpm.wopp)/_xlpm.dsc,0),IF(AT106=Database!$B$89,AT37*_xlpm.ratio,AT37)*_xlpm.dfv+IF(AT107=Database!$B$89,AT38*_xlpm.ratio,AT38)*_xlpm.dfv+AT39*_xlpm.amnt+AT40*_xlpm.amnt+IFERROR(AT54/_xlpm.life,0)*_xlpm.aopp)</f>
        <v>28239.06375191722</v>
      </c>
      <c r="AU113" s="352">
        <f>_xlfn.LET(_xlpm.dsc,AU16,_xlpm.dfv,1/(1+AU16),_xlpm.ratio,AU104+1,_xlpm.life,AU17,_xlpm.mper,AU41,_xlpm.wmnt,IF(AND(_xlpm.life&gt;0,_xlpm.mper&gt;=_xlpm.life),MIN(30,ROUND(_xlpm.mper*_xlpm.ratio,0)),MIN(30,_xlpm.mper)),_xlpm.wopp,IF(AU109=Database!$B$89,MIN(30,ROUND(_xlpm.life*_xlpm.ratio,0)),MIN(30,_xlpm.life)),_xlpm.amnt,IF(_xlpm.wmnt&gt;0,(1-_xlpm.dfv^_xlpm.wmnt)/_xlpm.dsc,0),_xlpm.aopp,IF(_xlpm.wopp&gt;0,(1-_xlpm.dfv^_xlpm.wopp)/_xlpm.dsc,0),IF(AU106=Database!$B$89,AU37*_xlpm.ratio,AU37)*_xlpm.dfv+IF(AU107=Database!$B$89,AU38*_xlpm.ratio,AU38)*_xlpm.dfv+AU39*_xlpm.amnt+AU40*_xlpm.amnt+IFERROR(AU54/_xlpm.life,0)*_xlpm.aopp)</f>
        <v>150.26235980113989</v>
      </c>
    </row>
    <row r="114" spans="2:47" ht="31.5" customHeight="1" outlineLevel="2" thickBot="1" x14ac:dyDescent="0.3">
      <c r="B114" s="353"/>
      <c r="C114" s="65" t="s">
        <v>1353</v>
      </c>
      <c r="D114" s="46"/>
      <c r="E114" s="350">
        <f>_xlfn.LET(_xlpm.dsc,E16,_xlpm.dfv,1/(1+E16),_xlpm.nfin,E56,_xlpm.rpri,E57,_xlpm.qrat,(1+E57)/(1+E16),_xlpm.ratio,E104+1,_xlpm.pvfin,IF(_xlpm.nfin&lt;1,0,IF(E59=Database!$B$631,E83*_xlpm.dfv^_xlpm.nfin,IF(OR(IF(E61=Database!$B$608,E37,0)=0,_xlpm.rpri=0),0,IF(E61=Database!$B$608,E37,0)*_xlpm.rpri/((1+_xlpm.rpri)^_xlpm.nfin-1)*((1+_xlpm.rpri)^_xlpm.nfin*(1-_xlpm.dfv^_xlpm.nfin)/_xlpm.dsc-_xlpm.dfv*IF(ABS(_xlpm.qrat-1)&lt;0.000000000001,_xlpm.nfin,(_xlpm.qrat^_xlpm.nfin-1)/(_xlpm.qrat-1))))+IF(OR(IF(E63=Database!$B$608,E38,0)=0,_xlpm.rpri=0),0,IF(E63=Database!$B$608,E38,0)*_xlpm.rpri/((1+_xlpm.rpri)^_xlpm.nfin-1)*((1+_xlpm.rpri)^_xlpm.nfin*(1-_xlpm.dfv^_xlpm.nfin)/_xlpm.dsc-_xlpm.dfv*IF(ABS(_xlpm.qrat-1)&lt;0.000000000001,_xlpm.nfin,(_xlpm.qrat^_xlpm.nfin-1)/(_xlpm.qrat-1))))+IF(MIN(E41,_xlpm.nfin)&lt;1,0,SUMPRODUCT(_xlpm.dfv^(_xlfn.SEQUENCE(MIN(E41,_xlpm.nfin))-1)*IF(OR(IF(E65=Database!$B$608,E39,0)=0,_xlpm.rpri=0),0,IF(E65=Database!$B$608,E39,0)*_xlpm.rpri/((1+_xlpm.rpri)^(_xlpm.nfin-_xlfn.SEQUENCE(MIN(E41,_xlpm.nfin))+1)-1)*((1+_xlpm.rpri)^(_xlpm.nfin-_xlfn.SEQUENCE(MIN(E41,_xlpm.nfin))+1)*(1-_xlpm.dfv^(_xlpm.nfin-_xlfn.SEQUENCE(MIN(E41,_xlpm.nfin))+1))/_xlpm.dsc-_xlpm.dfv*IF(ABS(_xlpm.qrat-1)&lt;0.000000000001,(_xlpm.nfin-_xlfn.SEQUENCE(MIN(E41,_xlpm.nfin))+1),(_xlpm.qrat^(_xlpm.nfin-_xlfn.SEQUENCE(MIN(E41,_xlpm.nfin))+1)-1)/(_xlpm.qrat-1))))))+IF(MIN(E41,_xlpm.nfin)&lt;1,0,SUMPRODUCT(_xlpm.dfv^(_xlfn.SEQUENCE(MIN(E41,_xlpm.nfin))-1)*IF(OR(IF(E67=Database!$B$608,E40,0)=0,_xlpm.rpri=0),0,IF(E67=Database!$B$608,E40,0)*_xlpm.rpri/((1+_xlpm.rpri)^(_xlpm.nfin-_xlfn.SEQUENCE(MIN(E41,_xlpm.nfin))+1)-1)*((1+_xlpm.rpri)^(_xlpm.nfin-_xlfn.SEQUENCE(MIN(E41,_xlpm.nfin))+1)*(1-_xlpm.dfv^(_xlpm.nfin-_xlfn.SEQUENCE(MIN(E41,_xlpm.nfin))+1))/_xlpm.dsc-_xlpm.dfv*IF(ABS(_xlpm.qrat-1)&lt;0.000000000001,(_xlpm.nfin-_xlfn.SEQUENCE(MIN(E41,_xlpm.nfin))+1),(_xlpm.qrat^(_xlpm.nfin-_xlfn.SEQUENCE(MIN(E41,_xlpm.nfin))+1)-1)/(_xlpm.qrat-1))))))+IF(MIN(E17,_xlpm.nfin)&lt;1,0,SUMPRODUCT(_xlpm.dfv^(_xlfn.SEQUENCE(MIN(E17,_xlpm.nfin))-1)*IF(OR(IF(AND(E68=Database!$B$608,E46=Database!$B$576),E52,0)=0,_xlpm.rpri=0),0,IF(AND(E68=Database!$B$608,E46=Database!$B$576),E52,0)*_xlpm.rpri/((1+_xlpm.rpri)^(_xlpm.nfin-_xlfn.SEQUENCE(MIN(E17,_xlpm.nfin))+1)-1)*((1+_xlpm.rpri)^(_xlpm.nfin-_xlfn.SEQUENCE(MIN(E17,_xlpm.nfin))+1)*(1-_xlpm.dfv^(_xlpm.nfin-_xlfn.SEQUENCE(MIN(E17,_xlpm.nfin))+1))/_xlpm.dsc-_xlpm.dfv*IF(ABS(_xlpm.qrat-1)&lt;0.000000000001,(_xlpm.nfin-_xlfn.SEQUENCE(MIN(E17,_xlpm.nfin))+1),(_xlpm.qrat^(_xlpm.nfin-_xlfn.SEQUENCE(MIN(E17,_xlpm.nfin))+1)-1)/(_xlpm.qrat-1)))))))),IF(E110=Database!$B$89,_xlpm.pvfin*_xlpm.ratio,_xlpm.pvfin))</f>
        <v>0</v>
      </c>
      <c r="F114" s="350">
        <f>_xlfn.LET(_xlpm.dsc,F16,_xlpm.dfv,1/(1+F16),_xlpm.nfin,F56,_xlpm.rpri,F57,_xlpm.qrat,(1+F57)/(1+F16),_xlpm.ratio,F104+1,_xlpm.pvfin,IF(_xlpm.nfin&lt;1,0,IF(F59=Database!$B$631,F83*_xlpm.dfv^_xlpm.nfin,IF(OR(IF(F61=Database!$B$608,F37,0)=0,_xlpm.rpri=0),0,IF(F61=Database!$B$608,F37,0)*_xlpm.rpri/((1+_xlpm.rpri)^_xlpm.nfin-1)*((1+_xlpm.rpri)^_xlpm.nfin*(1-_xlpm.dfv^_xlpm.nfin)/_xlpm.dsc-_xlpm.dfv*IF(ABS(_xlpm.qrat-1)&lt;0.000000000001,_xlpm.nfin,(_xlpm.qrat^_xlpm.nfin-1)/(_xlpm.qrat-1))))+IF(OR(IF(F63=Database!$B$608,F38,0)=0,_xlpm.rpri=0),0,IF(F63=Database!$B$608,F38,0)*_xlpm.rpri/((1+_xlpm.rpri)^_xlpm.nfin-1)*((1+_xlpm.rpri)^_xlpm.nfin*(1-_xlpm.dfv^_xlpm.nfin)/_xlpm.dsc-_xlpm.dfv*IF(ABS(_xlpm.qrat-1)&lt;0.000000000001,_xlpm.nfin,(_xlpm.qrat^_xlpm.nfin-1)/(_xlpm.qrat-1))))+IF(MIN(F41,_xlpm.nfin)&lt;1,0,SUMPRODUCT(_xlpm.dfv^(_xlfn.SEQUENCE(MIN(F41,_xlpm.nfin))-1)*IF(OR(IF(F65=Database!$B$608,F39,0)=0,_xlpm.rpri=0),0,IF(F65=Database!$B$608,F39,0)*_xlpm.rpri/((1+_xlpm.rpri)^(_xlpm.nfin-_xlfn.SEQUENCE(MIN(F41,_xlpm.nfin))+1)-1)*((1+_xlpm.rpri)^(_xlpm.nfin-_xlfn.SEQUENCE(MIN(F41,_xlpm.nfin))+1)*(1-_xlpm.dfv^(_xlpm.nfin-_xlfn.SEQUENCE(MIN(F41,_xlpm.nfin))+1))/_xlpm.dsc-_xlpm.dfv*IF(ABS(_xlpm.qrat-1)&lt;0.000000000001,(_xlpm.nfin-_xlfn.SEQUENCE(MIN(F41,_xlpm.nfin))+1),(_xlpm.qrat^(_xlpm.nfin-_xlfn.SEQUENCE(MIN(F41,_xlpm.nfin))+1)-1)/(_xlpm.qrat-1))))))+IF(MIN(F41,_xlpm.nfin)&lt;1,0,SUMPRODUCT(_xlpm.dfv^(_xlfn.SEQUENCE(MIN(F41,_xlpm.nfin))-1)*IF(OR(IF(F67=Database!$B$608,F40,0)=0,_xlpm.rpri=0),0,IF(F67=Database!$B$608,F40,0)*_xlpm.rpri/((1+_xlpm.rpri)^(_xlpm.nfin-_xlfn.SEQUENCE(MIN(F41,_xlpm.nfin))+1)-1)*((1+_xlpm.rpri)^(_xlpm.nfin-_xlfn.SEQUENCE(MIN(F41,_xlpm.nfin))+1)*(1-_xlpm.dfv^(_xlpm.nfin-_xlfn.SEQUENCE(MIN(F41,_xlpm.nfin))+1))/_xlpm.dsc-_xlpm.dfv*IF(ABS(_xlpm.qrat-1)&lt;0.000000000001,(_xlpm.nfin-_xlfn.SEQUENCE(MIN(F41,_xlpm.nfin))+1),(_xlpm.qrat^(_xlpm.nfin-_xlfn.SEQUENCE(MIN(F41,_xlpm.nfin))+1)-1)/(_xlpm.qrat-1))))))+IF(MIN(F17,_xlpm.nfin)&lt;1,0,SUMPRODUCT(_xlpm.dfv^(_xlfn.SEQUENCE(MIN(F17,_xlpm.nfin))-1)*IF(OR(IF(AND(F68=Database!$B$608,F46=Database!$B$576),F52,0)=0,_xlpm.rpri=0),0,IF(AND(F68=Database!$B$608,F46=Database!$B$576),F52,0)*_xlpm.rpri/((1+_xlpm.rpri)^(_xlpm.nfin-_xlfn.SEQUENCE(MIN(F17,_xlpm.nfin))+1)-1)*((1+_xlpm.rpri)^(_xlpm.nfin-_xlfn.SEQUENCE(MIN(F17,_xlpm.nfin))+1)*(1-_xlpm.dfv^(_xlpm.nfin-_xlfn.SEQUENCE(MIN(F17,_xlpm.nfin))+1))/_xlpm.dsc-_xlpm.dfv*IF(ABS(_xlpm.qrat-1)&lt;0.000000000001,(_xlpm.nfin-_xlfn.SEQUENCE(MIN(F17,_xlpm.nfin))+1),(_xlpm.qrat^(_xlpm.nfin-_xlfn.SEQUENCE(MIN(F17,_xlpm.nfin))+1)-1)/(_xlpm.qrat-1)))))))),IF(F110=Database!$B$89,_xlpm.pvfin*_xlpm.ratio,_xlpm.pvfin))</f>
        <v>0</v>
      </c>
      <c r="G114" s="350">
        <f>_xlfn.LET(_xlpm.dsc,G16,_xlpm.dfv,1/(1+G16),_xlpm.nfin,G56,_xlpm.rpri,G57,_xlpm.qrat,(1+G57)/(1+G16),_xlpm.ratio,G104+1,_xlpm.pvfin,IF(_xlpm.nfin&lt;1,0,IF(G59=Database!$B$631,G83*_xlpm.dfv^_xlpm.nfin,IF(OR(IF(G61=Database!$B$608,G37,0)=0,_xlpm.rpri=0),0,IF(G61=Database!$B$608,G37,0)*_xlpm.rpri/((1+_xlpm.rpri)^_xlpm.nfin-1)*((1+_xlpm.rpri)^_xlpm.nfin*(1-_xlpm.dfv^_xlpm.nfin)/_xlpm.dsc-_xlpm.dfv*IF(ABS(_xlpm.qrat-1)&lt;0.000000000001,_xlpm.nfin,(_xlpm.qrat^_xlpm.nfin-1)/(_xlpm.qrat-1))))+IF(OR(IF(G63=Database!$B$608,G38,0)=0,_xlpm.rpri=0),0,IF(G63=Database!$B$608,G38,0)*_xlpm.rpri/((1+_xlpm.rpri)^_xlpm.nfin-1)*((1+_xlpm.rpri)^_xlpm.nfin*(1-_xlpm.dfv^_xlpm.nfin)/_xlpm.dsc-_xlpm.dfv*IF(ABS(_xlpm.qrat-1)&lt;0.000000000001,_xlpm.nfin,(_xlpm.qrat^_xlpm.nfin-1)/(_xlpm.qrat-1))))+IF(MIN(G41,_xlpm.nfin)&lt;1,0,SUMPRODUCT(_xlpm.dfv^(_xlfn.SEQUENCE(MIN(G41,_xlpm.nfin))-1)*IF(OR(IF(G65=Database!$B$608,G39,0)=0,_xlpm.rpri=0),0,IF(G65=Database!$B$608,G39,0)*_xlpm.rpri/((1+_xlpm.rpri)^(_xlpm.nfin-_xlfn.SEQUENCE(MIN(G41,_xlpm.nfin))+1)-1)*((1+_xlpm.rpri)^(_xlpm.nfin-_xlfn.SEQUENCE(MIN(G41,_xlpm.nfin))+1)*(1-_xlpm.dfv^(_xlpm.nfin-_xlfn.SEQUENCE(MIN(G41,_xlpm.nfin))+1))/_xlpm.dsc-_xlpm.dfv*IF(ABS(_xlpm.qrat-1)&lt;0.000000000001,(_xlpm.nfin-_xlfn.SEQUENCE(MIN(G41,_xlpm.nfin))+1),(_xlpm.qrat^(_xlpm.nfin-_xlfn.SEQUENCE(MIN(G41,_xlpm.nfin))+1)-1)/(_xlpm.qrat-1))))))+IF(MIN(G41,_xlpm.nfin)&lt;1,0,SUMPRODUCT(_xlpm.dfv^(_xlfn.SEQUENCE(MIN(G41,_xlpm.nfin))-1)*IF(OR(IF(G67=Database!$B$608,G40,0)=0,_xlpm.rpri=0),0,IF(G67=Database!$B$608,G40,0)*_xlpm.rpri/((1+_xlpm.rpri)^(_xlpm.nfin-_xlfn.SEQUENCE(MIN(G41,_xlpm.nfin))+1)-1)*((1+_xlpm.rpri)^(_xlpm.nfin-_xlfn.SEQUENCE(MIN(G41,_xlpm.nfin))+1)*(1-_xlpm.dfv^(_xlpm.nfin-_xlfn.SEQUENCE(MIN(G41,_xlpm.nfin))+1))/_xlpm.dsc-_xlpm.dfv*IF(ABS(_xlpm.qrat-1)&lt;0.000000000001,(_xlpm.nfin-_xlfn.SEQUENCE(MIN(G41,_xlpm.nfin))+1),(_xlpm.qrat^(_xlpm.nfin-_xlfn.SEQUENCE(MIN(G41,_xlpm.nfin))+1)-1)/(_xlpm.qrat-1))))))+IF(MIN(G17,_xlpm.nfin)&lt;1,0,SUMPRODUCT(_xlpm.dfv^(_xlfn.SEQUENCE(MIN(G17,_xlpm.nfin))-1)*IF(OR(IF(AND(G68=Database!$B$608,G46=Database!$B$576),G52,0)=0,_xlpm.rpri=0),0,IF(AND(G68=Database!$B$608,G46=Database!$B$576),G52,0)*_xlpm.rpri/((1+_xlpm.rpri)^(_xlpm.nfin-_xlfn.SEQUENCE(MIN(G17,_xlpm.nfin))+1)-1)*((1+_xlpm.rpri)^(_xlpm.nfin-_xlfn.SEQUENCE(MIN(G17,_xlpm.nfin))+1)*(1-_xlpm.dfv^(_xlpm.nfin-_xlfn.SEQUENCE(MIN(G17,_xlpm.nfin))+1))/_xlpm.dsc-_xlpm.dfv*IF(ABS(_xlpm.qrat-1)&lt;0.000000000001,(_xlpm.nfin-_xlfn.SEQUENCE(MIN(G17,_xlpm.nfin))+1),(_xlpm.qrat^(_xlpm.nfin-_xlfn.SEQUENCE(MIN(G17,_xlpm.nfin))+1)-1)/(_xlpm.qrat-1)))))))),IF(G110=Database!$B$89,_xlpm.pvfin*_xlpm.ratio,_xlpm.pvfin))</f>
        <v>0</v>
      </c>
      <c r="H114" s="350">
        <f>_xlfn.LET(_xlpm.dsc,H16,_xlpm.dfv,1/(1+H16),_xlpm.nfin,H56,_xlpm.rpri,H57,_xlpm.qrat,(1+H57)/(1+H16),_xlpm.ratio,H104+1,_xlpm.pvfin,IF(_xlpm.nfin&lt;1,0,IF(H59=Database!$B$631,H83*_xlpm.dfv^_xlpm.nfin,IF(OR(IF(H61=Database!$B$608,H37,0)=0,_xlpm.rpri=0),0,IF(H61=Database!$B$608,H37,0)*_xlpm.rpri/((1+_xlpm.rpri)^_xlpm.nfin-1)*((1+_xlpm.rpri)^_xlpm.nfin*(1-_xlpm.dfv^_xlpm.nfin)/_xlpm.dsc-_xlpm.dfv*IF(ABS(_xlpm.qrat-1)&lt;0.000000000001,_xlpm.nfin,(_xlpm.qrat^_xlpm.nfin-1)/(_xlpm.qrat-1))))+IF(OR(IF(H63=Database!$B$608,H38,0)=0,_xlpm.rpri=0),0,IF(H63=Database!$B$608,H38,0)*_xlpm.rpri/((1+_xlpm.rpri)^_xlpm.nfin-1)*((1+_xlpm.rpri)^_xlpm.nfin*(1-_xlpm.dfv^_xlpm.nfin)/_xlpm.dsc-_xlpm.dfv*IF(ABS(_xlpm.qrat-1)&lt;0.000000000001,_xlpm.nfin,(_xlpm.qrat^_xlpm.nfin-1)/(_xlpm.qrat-1))))+IF(MIN(H41,_xlpm.nfin)&lt;1,0,SUMPRODUCT(_xlpm.dfv^(_xlfn.SEQUENCE(MIN(H41,_xlpm.nfin))-1)*IF(OR(IF(H65=Database!$B$608,H39,0)=0,_xlpm.rpri=0),0,IF(H65=Database!$B$608,H39,0)*_xlpm.rpri/((1+_xlpm.rpri)^(_xlpm.nfin-_xlfn.SEQUENCE(MIN(H41,_xlpm.nfin))+1)-1)*((1+_xlpm.rpri)^(_xlpm.nfin-_xlfn.SEQUENCE(MIN(H41,_xlpm.nfin))+1)*(1-_xlpm.dfv^(_xlpm.nfin-_xlfn.SEQUENCE(MIN(H41,_xlpm.nfin))+1))/_xlpm.dsc-_xlpm.dfv*IF(ABS(_xlpm.qrat-1)&lt;0.000000000001,(_xlpm.nfin-_xlfn.SEQUENCE(MIN(H41,_xlpm.nfin))+1),(_xlpm.qrat^(_xlpm.nfin-_xlfn.SEQUENCE(MIN(H41,_xlpm.nfin))+1)-1)/(_xlpm.qrat-1))))))+IF(MIN(H41,_xlpm.nfin)&lt;1,0,SUMPRODUCT(_xlpm.dfv^(_xlfn.SEQUENCE(MIN(H41,_xlpm.nfin))-1)*IF(OR(IF(H67=Database!$B$608,H40,0)=0,_xlpm.rpri=0),0,IF(H67=Database!$B$608,H40,0)*_xlpm.rpri/((1+_xlpm.rpri)^(_xlpm.nfin-_xlfn.SEQUENCE(MIN(H41,_xlpm.nfin))+1)-1)*((1+_xlpm.rpri)^(_xlpm.nfin-_xlfn.SEQUENCE(MIN(H41,_xlpm.nfin))+1)*(1-_xlpm.dfv^(_xlpm.nfin-_xlfn.SEQUENCE(MIN(H41,_xlpm.nfin))+1))/_xlpm.dsc-_xlpm.dfv*IF(ABS(_xlpm.qrat-1)&lt;0.000000000001,(_xlpm.nfin-_xlfn.SEQUENCE(MIN(H41,_xlpm.nfin))+1),(_xlpm.qrat^(_xlpm.nfin-_xlfn.SEQUENCE(MIN(H41,_xlpm.nfin))+1)-1)/(_xlpm.qrat-1))))))+IF(MIN(H17,_xlpm.nfin)&lt;1,0,SUMPRODUCT(_xlpm.dfv^(_xlfn.SEQUENCE(MIN(H17,_xlpm.nfin))-1)*IF(OR(IF(AND(H68=Database!$B$608,H46=Database!$B$576),H52,0)=0,_xlpm.rpri=0),0,IF(AND(H68=Database!$B$608,H46=Database!$B$576),H52,0)*_xlpm.rpri/((1+_xlpm.rpri)^(_xlpm.nfin-_xlfn.SEQUENCE(MIN(H17,_xlpm.nfin))+1)-1)*((1+_xlpm.rpri)^(_xlpm.nfin-_xlfn.SEQUENCE(MIN(H17,_xlpm.nfin))+1)*(1-_xlpm.dfv^(_xlpm.nfin-_xlfn.SEQUENCE(MIN(H17,_xlpm.nfin))+1))/_xlpm.dsc-_xlpm.dfv*IF(ABS(_xlpm.qrat-1)&lt;0.000000000001,(_xlpm.nfin-_xlfn.SEQUENCE(MIN(H17,_xlpm.nfin))+1),(_xlpm.qrat^(_xlpm.nfin-_xlfn.SEQUENCE(MIN(H17,_xlpm.nfin))+1)-1)/(_xlpm.qrat-1)))))))),IF(H110=Database!$B$89,_xlpm.pvfin*_xlpm.ratio,_xlpm.pvfin))</f>
        <v>0</v>
      </c>
      <c r="I114" s="350">
        <f>_xlfn.LET(_xlpm.dsc,I16,_xlpm.dfv,1/(1+I16),_xlpm.nfin,I56,_xlpm.rpri,I57,_xlpm.qrat,(1+I57)/(1+I16),_xlpm.ratio,I104+1,_xlpm.pvfin,IF(_xlpm.nfin&lt;1,0,IF(I59=Database!$B$631,I83*_xlpm.dfv^_xlpm.nfin,IF(OR(IF(I61=Database!$B$608,I37,0)=0,_xlpm.rpri=0),0,IF(I61=Database!$B$608,I37,0)*_xlpm.rpri/((1+_xlpm.rpri)^_xlpm.nfin-1)*((1+_xlpm.rpri)^_xlpm.nfin*(1-_xlpm.dfv^_xlpm.nfin)/_xlpm.dsc-_xlpm.dfv*IF(ABS(_xlpm.qrat-1)&lt;0.000000000001,_xlpm.nfin,(_xlpm.qrat^_xlpm.nfin-1)/(_xlpm.qrat-1))))+IF(OR(IF(I63=Database!$B$608,I38,0)=0,_xlpm.rpri=0),0,IF(I63=Database!$B$608,I38,0)*_xlpm.rpri/((1+_xlpm.rpri)^_xlpm.nfin-1)*((1+_xlpm.rpri)^_xlpm.nfin*(1-_xlpm.dfv^_xlpm.nfin)/_xlpm.dsc-_xlpm.dfv*IF(ABS(_xlpm.qrat-1)&lt;0.000000000001,_xlpm.nfin,(_xlpm.qrat^_xlpm.nfin-1)/(_xlpm.qrat-1))))+IF(MIN(I41,_xlpm.nfin)&lt;1,0,SUMPRODUCT(_xlpm.dfv^(_xlfn.SEQUENCE(MIN(I41,_xlpm.nfin))-1)*IF(OR(IF(I65=Database!$B$608,I39,0)=0,_xlpm.rpri=0),0,IF(I65=Database!$B$608,I39,0)*_xlpm.rpri/((1+_xlpm.rpri)^(_xlpm.nfin-_xlfn.SEQUENCE(MIN(I41,_xlpm.nfin))+1)-1)*((1+_xlpm.rpri)^(_xlpm.nfin-_xlfn.SEQUENCE(MIN(I41,_xlpm.nfin))+1)*(1-_xlpm.dfv^(_xlpm.nfin-_xlfn.SEQUENCE(MIN(I41,_xlpm.nfin))+1))/_xlpm.dsc-_xlpm.dfv*IF(ABS(_xlpm.qrat-1)&lt;0.000000000001,(_xlpm.nfin-_xlfn.SEQUENCE(MIN(I41,_xlpm.nfin))+1),(_xlpm.qrat^(_xlpm.nfin-_xlfn.SEQUENCE(MIN(I41,_xlpm.nfin))+1)-1)/(_xlpm.qrat-1))))))+IF(MIN(I41,_xlpm.nfin)&lt;1,0,SUMPRODUCT(_xlpm.dfv^(_xlfn.SEQUENCE(MIN(I41,_xlpm.nfin))-1)*IF(OR(IF(I67=Database!$B$608,I40,0)=0,_xlpm.rpri=0),0,IF(I67=Database!$B$608,I40,0)*_xlpm.rpri/((1+_xlpm.rpri)^(_xlpm.nfin-_xlfn.SEQUENCE(MIN(I41,_xlpm.nfin))+1)-1)*((1+_xlpm.rpri)^(_xlpm.nfin-_xlfn.SEQUENCE(MIN(I41,_xlpm.nfin))+1)*(1-_xlpm.dfv^(_xlpm.nfin-_xlfn.SEQUENCE(MIN(I41,_xlpm.nfin))+1))/_xlpm.dsc-_xlpm.dfv*IF(ABS(_xlpm.qrat-1)&lt;0.000000000001,(_xlpm.nfin-_xlfn.SEQUENCE(MIN(I41,_xlpm.nfin))+1),(_xlpm.qrat^(_xlpm.nfin-_xlfn.SEQUENCE(MIN(I41,_xlpm.nfin))+1)-1)/(_xlpm.qrat-1))))))+IF(MIN(I17,_xlpm.nfin)&lt;1,0,SUMPRODUCT(_xlpm.dfv^(_xlfn.SEQUENCE(MIN(I17,_xlpm.nfin))-1)*IF(OR(IF(AND(I68=Database!$B$608,I46=Database!$B$576),I52,0)=0,_xlpm.rpri=0),0,IF(AND(I68=Database!$B$608,I46=Database!$B$576),I52,0)*_xlpm.rpri/((1+_xlpm.rpri)^(_xlpm.nfin-_xlfn.SEQUENCE(MIN(I17,_xlpm.nfin))+1)-1)*((1+_xlpm.rpri)^(_xlpm.nfin-_xlfn.SEQUENCE(MIN(I17,_xlpm.nfin))+1)*(1-_xlpm.dfv^(_xlpm.nfin-_xlfn.SEQUENCE(MIN(I17,_xlpm.nfin))+1))/_xlpm.dsc-_xlpm.dfv*IF(ABS(_xlpm.qrat-1)&lt;0.000000000001,(_xlpm.nfin-_xlfn.SEQUENCE(MIN(I17,_xlpm.nfin))+1),(_xlpm.qrat^(_xlpm.nfin-_xlfn.SEQUENCE(MIN(I17,_xlpm.nfin))+1)-1)/(_xlpm.qrat-1)))))))),IF(I110=Database!$B$89,_xlpm.pvfin*_xlpm.ratio,_xlpm.pvfin))</f>
        <v>0</v>
      </c>
      <c r="J114" s="350">
        <f>_xlfn.LET(_xlpm.dsc,J16,_xlpm.dfv,1/(1+J16),_xlpm.nfin,J56,_xlpm.rpri,J57,_xlpm.qrat,(1+J57)/(1+J16),_xlpm.ratio,J104+1,_xlpm.pvfin,IF(_xlpm.nfin&lt;1,0,IF(J59=Database!$B$631,J83*_xlpm.dfv^_xlpm.nfin,IF(OR(IF(J61=Database!$B$608,J37,0)=0,_xlpm.rpri=0),0,IF(J61=Database!$B$608,J37,0)*_xlpm.rpri/((1+_xlpm.rpri)^_xlpm.nfin-1)*((1+_xlpm.rpri)^_xlpm.nfin*(1-_xlpm.dfv^_xlpm.nfin)/_xlpm.dsc-_xlpm.dfv*IF(ABS(_xlpm.qrat-1)&lt;0.000000000001,_xlpm.nfin,(_xlpm.qrat^_xlpm.nfin-1)/(_xlpm.qrat-1))))+IF(OR(IF(J63=Database!$B$608,J38,0)=0,_xlpm.rpri=0),0,IF(J63=Database!$B$608,J38,0)*_xlpm.rpri/((1+_xlpm.rpri)^_xlpm.nfin-1)*((1+_xlpm.rpri)^_xlpm.nfin*(1-_xlpm.dfv^_xlpm.nfin)/_xlpm.dsc-_xlpm.dfv*IF(ABS(_xlpm.qrat-1)&lt;0.000000000001,_xlpm.nfin,(_xlpm.qrat^_xlpm.nfin-1)/(_xlpm.qrat-1))))+IF(MIN(J41,_xlpm.nfin)&lt;1,0,SUMPRODUCT(_xlpm.dfv^(_xlfn.SEQUENCE(MIN(J41,_xlpm.nfin))-1)*IF(OR(IF(J65=Database!$B$608,J39,0)=0,_xlpm.rpri=0),0,IF(J65=Database!$B$608,J39,0)*_xlpm.rpri/((1+_xlpm.rpri)^(_xlpm.nfin-_xlfn.SEQUENCE(MIN(J41,_xlpm.nfin))+1)-1)*((1+_xlpm.rpri)^(_xlpm.nfin-_xlfn.SEQUENCE(MIN(J41,_xlpm.nfin))+1)*(1-_xlpm.dfv^(_xlpm.nfin-_xlfn.SEQUENCE(MIN(J41,_xlpm.nfin))+1))/_xlpm.dsc-_xlpm.dfv*IF(ABS(_xlpm.qrat-1)&lt;0.000000000001,(_xlpm.nfin-_xlfn.SEQUENCE(MIN(J41,_xlpm.nfin))+1),(_xlpm.qrat^(_xlpm.nfin-_xlfn.SEQUENCE(MIN(J41,_xlpm.nfin))+1)-1)/(_xlpm.qrat-1))))))+IF(MIN(J41,_xlpm.nfin)&lt;1,0,SUMPRODUCT(_xlpm.dfv^(_xlfn.SEQUENCE(MIN(J41,_xlpm.nfin))-1)*IF(OR(IF(J67=Database!$B$608,J40,0)=0,_xlpm.rpri=0),0,IF(J67=Database!$B$608,J40,0)*_xlpm.rpri/((1+_xlpm.rpri)^(_xlpm.nfin-_xlfn.SEQUENCE(MIN(J41,_xlpm.nfin))+1)-1)*((1+_xlpm.rpri)^(_xlpm.nfin-_xlfn.SEQUENCE(MIN(J41,_xlpm.nfin))+1)*(1-_xlpm.dfv^(_xlpm.nfin-_xlfn.SEQUENCE(MIN(J41,_xlpm.nfin))+1))/_xlpm.dsc-_xlpm.dfv*IF(ABS(_xlpm.qrat-1)&lt;0.000000000001,(_xlpm.nfin-_xlfn.SEQUENCE(MIN(J41,_xlpm.nfin))+1),(_xlpm.qrat^(_xlpm.nfin-_xlfn.SEQUENCE(MIN(J41,_xlpm.nfin))+1)-1)/(_xlpm.qrat-1))))))+IF(MIN(J17,_xlpm.nfin)&lt;1,0,SUMPRODUCT(_xlpm.dfv^(_xlfn.SEQUENCE(MIN(J17,_xlpm.nfin))-1)*IF(OR(IF(AND(J68=Database!$B$608,J46=Database!$B$576),J52,0)=0,_xlpm.rpri=0),0,IF(AND(J68=Database!$B$608,J46=Database!$B$576),J52,0)*_xlpm.rpri/((1+_xlpm.rpri)^(_xlpm.nfin-_xlfn.SEQUENCE(MIN(J17,_xlpm.nfin))+1)-1)*((1+_xlpm.rpri)^(_xlpm.nfin-_xlfn.SEQUENCE(MIN(J17,_xlpm.nfin))+1)*(1-_xlpm.dfv^(_xlpm.nfin-_xlfn.SEQUENCE(MIN(J17,_xlpm.nfin))+1))/_xlpm.dsc-_xlpm.dfv*IF(ABS(_xlpm.qrat-1)&lt;0.000000000001,(_xlpm.nfin-_xlfn.SEQUENCE(MIN(J17,_xlpm.nfin))+1),(_xlpm.qrat^(_xlpm.nfin-_xlfn.SEQUENCE(MIN(J17,_xlpm.nfin))+1)-1)/(_xlpm.qrat-1)))))))),IF(J110=Database!$B$89,_xlpm.pvfin*_xlpm.ratio,_xlpm.pvfin))</f>
        <v>0</v>
      </c>
      <c r="K114" s="350">
        <f>_xlfn.LET(_xlpm.dsc,K16,_xlpm.dfv,1/(1+K16),_xlpm.nfin,K56,_xlpm.rpri,K57,_xlpm.qrat,(1+K57)/(1+K16),_xlpm.ratio,K104+1,_xlpm.pvfin,IF(_xlpm.nfin&lt;1,0,IF(K59=Database!$B$631,K83*_xlpm.dfv^_xlpm.nfin,IF(OR(IF(K61=Database!$B$608,K37,0)=0,_xlpm.rpri=0),0,IF(K61=Database!$B$608,K37,0)*_xlpm.rpri/((1+_xlpm.rpri)^_xlpm.nfin-1)*((1+_xlpm.rpri)^_xlpm.nfin*(1-_xlpm.dfv^_xlpm.nfin)/_xlpm.dsc-_xlpm.dfv*IF(ABS(_xlpm.qrat-1)&lt;0.000000000001,_xlpm.nfin,(_xlpm.qrat^_xlpm.nfin-1)/(_xlpm.qrat-1))))+IF(OR(IF(K63=Database!$B$608,K38,0)=0,_xlpm.rpri=0),0,IF(K63=Database!$B$608,K38,0)*_xlpm.rpri/((1+_xlpm.rpri)^_xlpm.nfin-1)*((1+_xlpm.rpri)^_xlpm.nfin*(1-_xlpm.dfv^_xlpm.nfin)/_xlpm.dsc-_xlpm.dfv*IF(ABS(_xlpm.qrat-1)&lt;0.000000000001,_xlpm.nfin,(_xlpm.qrat^_xlpm.nfin-1)/(_xlpm.qrat-1))))+IF(MIN(K41,_xlpm.nfin)&lt;1,0,SUMPRODUCT(_xlpm.dfv^(_xlfn.SEQUENCE(MIN(K41,_xlpm.nfin))-1)*IF(OR(IF(K65=Database!$B$608,K39,0)=0,_xlpm.rpri=0),0,IF(K65=Database!$B$608,K39,0)*_xlpm.rpri/((1+_xlpm.rpri)^(_xlpm.nfin-_xlfn.SEQUENCE(MIN(K41,_xlpm.nfin))+1)-1)*((1+_xlpm.rpri)^(_xlpm.nfin-_xlfn.SEQUENCE(MIN(K41,_xlpm.nfin))+1)*(1-_xlpm.dfv^(_xlpm.nfin-_xlfn.SEQUENCE(MIN(K41,_xlpm.nfin))+1))/_xlpm.dsc-_xlpm.dfv*IF(ABS(_xlpm.qrat-1)&lt;0.000000000001,(_xlpm.nfin-_xlfn.SEQUENCE(MIN(K41,_xlpm.nfin))+1),(_xlpm.qrat^(_xlpm.nfin-_xlfn.SEQUENCE(MIN(K41,_xlpm.nfin))+1)-1)/(_xlpm.qrat-1))))))+IF(MIN(K41,_xlpm.nfin)&lt;1,0,SUMPRODUCT(_xlpm.dfv^(_xlfn.SEQUENCE(MIN(K41,_xlpm.nfin))-1)*IF(OR(IF(K67=Database!$B$608,K40,0)=0,_xlpm.rpri=0),0,IF(K67=Database!$B$608,K40,0)*_xlpm.rpri/((1+_xlpm.rpri)^(_xlpm.nfin-_xlfn.SEQUENCE(MIN(K41,_xlpm.nfin))+1)-1)*((1+_xlpm.rpri)^(_xlpm.nfin-_xlfn.SEQUENCE(MIN(K41,_xlpm.nfin))+1)*(1-_xlpm.dfv^(_xlpm.nfin-_xlfn.SEQUENCE(MIN(K41,_xlpm.nfin))+1))/_xlpm.dsc-_xlpm.dfv*IF(ABS(_xlpm.qrat-1)&lt;0.000000000001,(_xlpm.nfin-_xlfn.SEQUENCE(MIN(K41,_xlpm.nfin))+1),(_xlpm.qrat^(_xlpm.nfin-_xlfn.SEQUENCE(MIN(K41,_xlpm.nfin))+1)-1)/(_xlpm.qrat-1))))))+IF(MIN(K17,_xlpm.nfin)&lt;1,0,SUMPRODUCT(_xlpm.dfv^(_xlfn.SEQUENCE(MIN(K17,_xlpm.nfin))-1)*IF(OR(IF(AND(K68=Database!$B$608,K46=Database!$B$576),K52,0)=0,_xlpm.rpri=0),0,IF(AND(K68=Database!$B$608,K46=Database!$B$576),K52,0)*_xlpm.rpri/((1+_xlpm.rpri)^(_xlpm.nfin-_xlfn.SEQUENCE(MIN(K17,_xlpm.nfin))+1)-1)*((1+_xlpm.rpri)^(_xlpm.nfin-_xlfn.SEQUENCE(MIN(K17,_xlpm.nfin))+1)*(1-_xlpm.dfv^(_xlpm.nfin-_xlfn.SEQUENCE(MIN(K17,_xlpm.nfin))+1))/_xlpm.dsc-_xlpm.dfv*IF(ABS(_xlpm.qrat-1)&lt;0.000000000001,(_xlpm.nfin-_xlfn.SEQUENCE(MIN(K17,_xlpm.nfin))+1),(_xlpm.qrat^(_xlpm.nfin-_xlfn.SEQUENCE(MIN(K17,_xlpm.nfin))+1)-1)/(_xlpm.qrat-1)))))))),IF(K110=Database!$B$89,_xlpm.pvfin*_xlpm.ratio,_xlpm.pvfin))</f>
        <v>0</v>
      </c>
      <c r="L114" s="350">
        <f>_xlfn.LET(_xlpm.dsc,L16,_xlpm.dfv,1/(1+L16),_xlpm.nfin,L56,_xlpm.rpri,L57,_xlpm.qrat,(1+L57)/(1+L16),_xlpm.ratio,L104+1,_xlpm.pvfin,IF(_xlpm.nfin&lt;1,0,IF(L59=Database!$B$631,L83*_xlpm.dfv^_xlpm.nfin,IF(OR(IF(L61=Database!$B$608,L37,0)=0,_xlpm.rpri=0),0,IF(L61=Database!$B$608,L37,0)*_xlpm.rpri/((1+_xlpm.rpri)^_xlpm.nfin-1)*((1+_xlpm.rpri)^_xlpm.nfin*(1-_xlpm.dfv^_xlpm.nfin)/_xlpm.dsc-_xlpm.dfv*IF(ABS(_xlpm.qrat-1)&lt;0.000000000001,_xlpm.nfin,(_xlpm.qrat^_xlpm.nfin-1)/(_xlpm.qrat-1))))+IF(OR(IF(L63=Database!$B$608,L38,0)=0,_xlpm.rpri=0),0,IF(L63=Database!$B$608,L38,0)*_xlpm.rpri/((1+_xlpm.rpri)^_xlpm.nfin-1)*((1+_xlpm.rpri)^_xlpm.nfin*(1-_xlpm.dfv^_xlpm.nfin)/_xlpm.dsc-_xlpm.dfv*IF(ABS(_xlpm.qrat-1)&lt;0.000000000001,_xlpm.nfin,(_xlpm.qrat^_xlpm.nfin-1)/(_xlpm.qrat-1))))+IF(MIN(L41,_xlpm.nfin)&lt;1,0,SUMPRODUCT(_xlpm.dfv^(_xlfn.SEQUENCE(MIN(L41,_xlpm.nfin))-1)*IF(OR(IF(L65=Database!$B$608,L39,0)=0,_xlpm.rpri=0),0,IF(L65=Database!$B$608,L39,0)*_xlpm.rpri/((1+_xlpm.rpri)^(_xlpm.nfin-_xlfn.SEQUENCE(MIN(L41,_xlpm.nfin))+1)-1)*((1+_xlpm.rpri)^(_xlpm.nfin-_xlfn.SEQUENCE(MIN(L41,_xlpm.nfin))+1)*(1-_xlpm.dfv^(_xlpm.nfin-_xlfn.SEQUENCE(MIN(L41,_xlpm.nfin))+1))/_xlpm.dsc-_xlpm.dfv*IF(ABS(_xlpm.qrat-1)&lt;0.000000000001,(_xlpm.nfin-_xlfn.SEQUENCE(MIN(L41,_xlpm.nfin))+1),(_xlpm.qrat^(_xlpm.nfin-_xlfn.SEQUENCE(MIN(L41,_xlpm.nfin))+1)-1)/(_xlpm.qrat-1))))))+IF(MIN(L41,_xlpm.nfin)&lt;1,0,SUMPRODUCT(_xlpm.dfv^(_xlfn.SEQUENCE(MIN(L41,_xlpm.nfin))-1)*IF(OR(IF(L67=Database!$B$608,L40,0)=0,_xlpm.rpri=0),0,IF(L67=Database!$B$608,L40,0)*_xlpm.rpri/((1+_xlpm.rpri)^(_xlpm.nfin-_xlfn.SEQUENCE(MIN(L41,_xlpm.nfin))+1)-1)*((1+_xlpm.rpri)^(_xlpm.nfin-_xlfn.SEQUENCE(MIN(L41,_xlpm.nfin))+1)*(1-_xlpm.dfv^(_xlpm.nfin-_xlfn.SEQUENCE(MIN(L41,_xlpm.nfin))+1))/_xlpm.dsc-_xlpm.dfv*IF(ABS(_xlpm.qrat-1)&lt;0.000000000001,(_xlpm.nfin-_xlfn.SEQUENCE(MIN(L41,_xlpm.nfin))+1),(_xlpm.qrat^(_xlpm.nfin-_xlfn.SEQUENCE(MIN(L41,_xlpm.nfin))+1)-1)/(_xlpm.qrat-1))))))+IF(MIN(L17,_xlpm.nfin)&lt;1,0,SUMPRODUCT(_xlpm.dfv^(_xlfn.SEQUENCE(MIN(L17,_xlpm.nfin))-1)*IF(OR(IF(AND(L68=Database!$B$608,L46=Database!$B$576),L52,0)=0,_xlpm.rpri=0),0,IF(AND(L68=Database!$B$608,L46=Database!$B$576),L52,0)*_xlpm.rpri/((1+_xlpm.rpri)^(_xlpm.nfin-_xlfn.SEQUENCE(MIN(L17,_xlpm.nfin))+1)-1)*((1+_xlpm.rpri)^(_xlpm.nfin-_xlfn.SEQUENCE(MIN(L17,_xlpm.nfin))+1)*(1-_xlpm.dfv^(_xlpm.nfin-_xlfn.SEQUENCE(MIN(L17,_xlpm.nfin))+1))/_xlpm.dsc-_xlpm.dfv*IF(ABS(_xlpm.qrat-1)&lt;0.000000000001,(_xlpm.nfin-_xlfn.SEQUENCE(MIN(L17,_xlpm.nfin))+1),(_xlpm.qrat^(_xlpm.nfin-_xlfn.SEQUENCE(MIN(L17,_xlpm.nfin))+1)-1)/(_xlpm.qrat-1)))))))),IF(L110=Database!$B$89,_xlpm.pvfin*_xlpm.ratio,_xlpm.pvfin))</f>
        <v>0</v>
      </c>
      <c r="M114" s="350">
        <f>_xlfn.LET(_xlpm.dsc,M16,_xlpm.dfv,1/(1+M16),_xlpm.nfin,M56,_xlpm.rpri,M57,_xlpm.qrat,(1+M57)/(1+M16),_xlpm.ratio,M104+1,_xlpm.pvfin,IF(_xlpm.nfin&lt;1,0,IF(M59=Database!$B$631,M83*_xlpm.dfv^_xlpm.nfin,IF(OR(IF(M61=Database!$B$608,M37,0)=0,_xlpm.rpri=0),0,IF(M61=Database!$B$608,M37,0)*_xlpm.rpri/((1+_xlpm.rpri)^_xlpm.nfin-1)*((1+_xlpm.rpri)^_xlpm.nfin*(1-_xlpm.dfv^_xlpm.nfin)/_xlpm.dsc-_xlpm.dfv*IF(ABS(_xlpm.qrat-1)&lt;0.000000000001,_xlpm.nfin,(_xlpm.qrat^_xlpm.nfin-1)/(_xlpm.qrat-1))))+IF(OR(IF(M63=Database!$B$608,M38,0)=0,_xlpm.rpri=0),0,IF(M63=Database!$B$608,M38,0)*_xlpm.rpri/((1+_xlpm.rpri)^_xlpm.nfin-1)*((1+_xlpm.rpri)^_xlpm.nfin*(1-_xlpm.dfv^_xlpm.nfin)/_xlpm.dsc-_xlpm.dfv*IF(ABS(_xlpm.qrat-1)&lt;0.000000000001,_xlpm.nfin,(_xlpm.qrat^_xlpm.nfin-1)/(_xlpm.qrat-1))))+IF(MIN(M41,_xlpm.nfin)&lt;1,0,SUMPRODUCT(_xlpm.dfv^(_xlfn.SEQUENCE(MIN(M41,_xlpm.nfin))-1)*IF(OR(IF(M65=Database!$B$608,M39,0)=0,_xlpm.rpri=0),0,IF(M65=Database!$B$608,M39,0)*_xlpm.rpri/((1+_xlpm.rpri)^(_xlpm.nfin-_xlfn.SEQUENCE(MIN(M41,_xlpm.nfin))+1)-1)*((1+_xlpm.rpri)^(_xlpm.nfin-_xlfn.SEQUENCE(MIN(M41,_xlpm.nfin))+1)*(1-_xlpm.dfv^(_xlpm.nfin-_xlfn.SEQUENCE(MIN(M41,_xlpm.nfin))+1))/_xlpm.dsc-_xlpm.dfv*IF(ABS(_xlpm.qrat-1)&lt;0.000000000001,(_xlpm.nfin-_xlfn.SEQUENCE(MIN(M41,_xlpm.nfin))+1),(_xlpm.qrat^(_xlpm.nfin-_xlfn.SEQUENCE(MIN(M41,_xlpm.nfin))+1)-1)/(_xlpm.qrat-1))))))+IF(MIN(M41,_xlpm.nfin)&lt;1,0,SUMPRODUCT(_xlpm.dfv^(_xlfn.SEQUENCE(MIN(M41,_xlpm.nfin))-1)*IF(OR(IF(M67=Database!$B$608,M40,0)=0,_xlpm.rpri=0),0,IF(M67=Database!$B$608,M40,0)*_xlpm.rpri/((1+_xlpm.rpri)^(_xlpm.nfin-_xlfn.SEQUENCE(MIN(M41,_xlpm.nfin))+1)-1)*((1+_xlpm.rpri)^(_xlpm.nfin-_xlfn.SEQUENCE(MIN(M41,_xlpm.nfin))+1)*(1-_xlpm.dfv^(_xlpm.nfin-_xlfn.SEQUENCE(MIN(M41,_xlpm.nfin))+1))/_xlpm.dsc-_xlpm.dfv*IF(ABS(_xlpm.qrat-1)&lt;0.000000000001,(_xlpm.nfin-_xlfn.SEQUENCE(MIN(M41,_xlpm.nfin))+1),(_xlpm.qrat^(_xlpm.nfin-_xlfn.SEQUENCE(MIN(M41,_xlpm.nfin))+1)-1)/(_xlpm.qrat-1))))))+IF(MIN(M17,_xlpm.nfin)&lt;1,0,SUMPRODUCT(_xlpm.dfv^(_xlfn.SEQUENCE(MIN(M17,_xlpm.nfin))-1)*IF(OR(IF(AND(M68=Database!$B$608,M46=Database!$B$576),M52,0)=0,_xlpm.rpri=0),0,IF(AND(M68=Database!$B$608,M46=Database!$B$576),M52,0)*_xlpm.rpri/((1+_xlpm.rpri)^(_xlpm.nfin-_xlfn.SEQUENCE(MIN(M17,_xlpm.nfin))+1)-1)*((1+_xlpm.rpri)^(_xlpm.nfin-_xlfn.SEQUENCE(MIN(M17,_xlpm.nfin))+1)*(1-_xlpm.dfv^(_xlpm.nfin-_xlfn.SEQUENCE(MIN(M17,_xlpm.nfin))+1))/_xlpm.dsc-_xlpm.dfv*IF(ABS(_xlpm.qrat-1)&lt;0.000000000001,(_xlpm.nfin-_xlfn.SEQUENCE(MIN(M17,_xlpm.nfin))+1),(_xlpm.qrat^(_xlpm.nfin-_xlfn.SEQUENCE(MIN(M17,_xlpm.nfin))+1)-1)/(_xlpm.qrat-1)))))))),IF(M110=Database!$B$89,_xlpm.pvfin*_xlpm.ratio,_xlpm.pvfin))</f>
        <v>0</v>
      </c>
      <c r="N114" s="350">
        <f>_xlfn.LET(_xlpm.dsc,N16,_xlpm.dfv,1/(1+N16),_xlpm.nfin,N56,_xlpm.rpri,N57,_xlpm.qrat,(1+N57)/(1+N16),_xlpm.ratio,N104+1,_xlpm.pvfin,IF(_xlpm.nfin&lt;1,0,IF(N59=Database!$B$631,N83*_xlpm.dfv^_xlpm.nfin,IF(OR(IF(N61=Database!$B$608,N37,0)=0,_xlpm.rpri=0),0,IF(N61=Database!$B$608,N37,0)*_xlpm.rpri/((1+_xlpm.rpri)^_xlpm.nfin-1)*((1+_xlpm.rpri)^_xlpm.nfin*(1-_xlpm.dfv^_xlpm.nfin)/_xlpm.dsc-_xlpm.dfv*IF(ABS(_xlpm.qrat-1)&lt;0.000000000001,_xlpm.nfin,(_xlpm.qrat^_xlpm.nfin-1)/(_xlpm.qrat-1))))+IF(OR(IF(N63=Database!$B$608,N38,0)=0,_xlpm.rpri=0),0,IF(N63=Database!$B$608,N38,0)*_xlpm.rpri/((1+_xlpm.rpri)^_xlpm.nfin-1)*((1+_xlpm.rpri)^_xlpm.nfin*(1-_xlpm.dfv^_xlpm.nfin)/_xlpm.dsc-_xlpm.dfv*IF(ABS(_xlpm.qrat-1)&lt;0.000000000001,_xlpm.nfin,(_xlpm.qrat^_xlpm.nfin-1)/(_xlpm.qrat-1))))+IF(MIN(N41,_xlpm.nfin)&lt;1,0,SUMPRODUCT(_xlpm.dfv^(_xlfn.SEQUENCE(MIN(N41,_xlpm.nfin))-1)*IF(OR(IF(N65=Database!$B$608,N39,0)=0,_xlpm.rpri=0),0,IF(N65=Database!$B$608,N39,0)*_xlpm.rpri/((1+_xlpm.rpri)^(_xlpm.nfin-_xlfn.SEQUENCE(MIN(N41,_xlpm.nfin))+1)-1)*((1+_xlpm.rpri)^(_xlpm.nfin-_xlfn.SEQUENCE(MIN(N41,_xlpm.nfin))+1)*(1-_xlpm.dfv^(_xlpm.nfin-_xlfn.SEQUENCE(MIN(N41,_xlpm.nfin))+1))/_xlpm.dsc-_xlpm.dfv*IF(ABS(_xlpm.qrat-1)&lt;0.000000000001,(_xlpm.nfin-_xlfn.SEQUENCE(MIN(N41,_xlpm.nfin))+1),(_xlpm.qrat^(_xlpm.nfin-_xlfn.SEQUENCE(MIN(N41,_xlpm.nfin))+1)-1)/(_xlpm.qrat-1))))))+IF(MIN(N41,_xlpm.nfin)&lt;1,0,SUMPRODUCT(_xlpm.dfv^(_xlfn.SEQUENCE(MIN(N41,_xlpm.nfin))-1)*IF(OR(IF(N67=Database!$B$608,N40,0)=0,_xlpm.rpri=0),0,IF(N67=Database!$B$608,N40,0)*_xlpm.rpri/((1+_xlpm.rpri)^(_xlpm.nfin-_xlfn.SEQUENCE(MIN(N41,_xlpm.nfin))+1)-1)*((1+_xlpm.rpri)^(_xlpm.nfin-_xlfn.SEQUENCE(MIN(N41,_xlpm.nfin))+1)*(1-_xlpm.dfv^(_xlpm.nfin-_xlfn.SEQUENCE(MIN(N41,_xlpm.nfin))+1))/_xlpm.dsc-_xlpm.dfv*IF(ABS(_xlpm.qrat-1)&lt;0.000000000001,(_xlpm.nfin-_xlfn.SEQUENCE(MIN(N41,_xlpm.nfin))+1),(_xlpm.qrat^(_xlpm.nfin-_xlfn.SEQUENCE(MIN(N41,_xlpm.nfin))+1)-1)/(_xlpm.qrat-1))))))+IF(MIN(N17,_xlpm.nfin)&lt;1,0,SUMPRODUCT(_xlpm.dfv^(_xlfn.SEQUENCE(MIN(N17,_xlpm.nfin))-1)*IF(OR(IF(AND(N68=Database!$B$608,N46=Database!$B$576),N52,0)=0,_xlpm.rpri=0),0,IF(AND(N68=Database!$B$608,N46=Database!$B$576),N52,0)*_xlpm.rpri/((1+_xlpm.rpri)^(_xlpm.nfin-_xlfn.SEQUENCE(MIN(N17,_xlpm.nfin))+1)-1)*((1+_xlpm.rpri)^(_xlpm.nfin-_xlfn.SEQUENCE(MIN(N17,_xlpm.nfin))+1)*(1-_xlpm.dfv^(_xlpm.nfin-_xlfn.SEQUENCE(MIN(N17,_xlpm.nfin))+1))/_xlpm.dsc-_xlpm.dfv*IF(ABS(_xlpm.qrat-1)&lt;0.000000000001,(_xlpm.nfin-_xlfn.SEQUENCE(MIN(N17,_xlpm.nfin))+1),(_xlpm.qrat^(_xlpm.nfin-_xlfn.SEQUENCE(MIN(N17,_xlpm.nfin))+1)-1)/(_xlpm.qrat-1)))))))),IF(N110=Database!$B$89,_xlpm.pvfin*_xlpm.ratio,_xlpm.pvfin))</f>
        <v>0</v>
      </c>
      <c r="O114" s="350">
        <f>_xlfn.LET(_xlpm.dsc,O16,_xlpm.dfv,1/(1+O16),_xlpm.nfin,O56,_xlpm.rpri,O57,_xlpm.qrat,(1+O57)/(1+O16),_xlpm.ratio,O104+1,_xlpm.pvfin,IF(_xlpm.nfin&lt;1,0,IF(O59=Database!$B$631,O83*_xlpm.dfv^_xlpm.nfin,IF(OR(IF(O61=Database!$B$608,O37,0)=0,_xlpm.rpri=0),0,IF(O61=Database!$B$608,O37,0)*_xlpm.rpri/((1+_xlpm.rpri)^_xlpm.nfin-1)*((1+_xlpm.rpri)^_xlpm.nfin*(1-_xlpm.dfv^_xlpm.nfin)/_xlpm.dsc-_xlpm.dfv*IF(ABS(_xlpm.qrat-1)&lt;0.000000000001,_xlpm.nfin,(_xlpm.qrat^_xlpm.nfin-1)/(_xlpm.qrat-1))))+IF(OR(IF(O63=Database!$B$608,O38,0)=0,_xlpm.rpri=0),0,IF(O63=Database!$B$608,O38,0)*_xlpm.rpri/((1+_xlpm.rpri)^_xlpm.nfin-1)*((1+_xlpm.rpri)^_xlpm.nfin*(1-_xlpm.dfv^_xlpm.nfin)/_xlpm.dsc-_xlpm.dfv*IF(ABS(_xlpm.qrat-1)&lt;0.000000000001,_xlpm.nfin,(_xlpm.qrat^_xlpm.nfin-1)/(_xlpm.qrat-1))))+IF(MIN(O41,_xlpm.nfin)&lt;1,0,SUMPRODUCT(_xlpm.dfv^(_xlfn.SEQUENCE(MIN(O41,_xlpm.nfin))-1)*IF(OR(IF(O65=Database!$B$608,O39,0)=0,_xlpm.rpri=0),0,IF(O65=Database!$B$608,O39,0)*_xlpm.rpri/((1+_xlpm.rpri)^(_xlpm.nfin-_xlfn.SEQUENCE(MIN(O41,_xlpm.nfin))+1)-1)*((1+_xlpm.rpri)^(_xlpm.nfin-_xlfn.SEQUENCE(MIN(O41,_xlpm.nfin))+1)*(1-_xlpm.dfv^(_xlpm.nfin-_xlfn.SEQUENCE(MIN(O41,_xlpm.nfin))+1))/_xlpm.dsc-_xlpm.dfv*IF(ABS(_xlpm.qrat-1)&lt;0.000000000001,(_xlpm.nfin-_xlfn.SEQUENCE(MIN(O41,_xlpm.nfin))+1),(_xlpm.qrat^(_xlpm.nfin-_xlfn.SEQUENCE(MIN(O41,_xlpm.nfin))+1)-1)/(_xlpm.qrat-1))))))+IF(MIN(O41,_xlpm.nfin)&lt;1,0,SUMPRODUCT(_xlpm.dfv^(_xlfn.SEQUENCE(MIN(O41,_xlpm.nfin))-1)*IF(OR(IF(O67=Database!$B$608,O40,0)=0,_xlpm.rpri=0),0,IF(O67=Database!$B$608,O40,0)*_xlpm.rpri/((1+_xlpm.rpri)^(_xlpm.nfin-_xlfn.SEQUENCE(MIN(O41,_xlpm.nfin))+1)-1)*((1+_xlpm.rpri)^(_xlpm.nfin-_xlfn.SEQUENCE(MIN(O41,_xlpm.nfin))+1)*(1-_xlpm.dfv^(_xlpm.nfin-_xlfn.SEQUENCE(MIN(O41,_xlpm.nfin))+1))/_xlpm.dsc-_xlpm.dfv*IF(ABS(_xlpm.qrat-1)&lt;0.000000000001,(_xlpm.nfin-_xlfn.SEQUENCE(MIN(O41,_xlpm.nfin))+1),(_xlpm.qrat^(_xlpm.nfin-_xlfn.SEQUENCE(MIN(O41,_xlpm.nfin))+1)-1)/(_xlpm.qrat-1))))))+IF(MIN(O17,_xlpm.nfin)&lt;1,0,SUMPRODUCT(_xlpm.dfv^(_xlfn.SEQUENCE(MIN(O17,_xlpm.nfin))-1)*IF(OR(IF(AND(O68=Database!$B$608,O46=Database!$B$576),O52,0)=0,_xlpm.rpri=0),0,IF(AND(O68=Database!$B$608,O46=Database!$B$576),O52,0)*_xlpm.rpri/((1+_xlpm.rpri)^(_xlpm.nfin-_xlfn.SEQUENCE(MIN(O17,_xlpm.nfin))+1)-1)*((1+_xlpm.rpri)^(_xlpm.nfin-_xlfn.SEQUENCE(MIN(O17,_xlpm.nfin))+1)*(1-_xlpm.dfv^(_xlpm.nfin-_xlfn.SEQUENCE(MIN(O17,_xlpm.nfin))+1))/_xlpm.dsc-_xlpm.dfv*IF(ABS(_xlpm.qrat-1)&lt;0.000000000001,(_xlpm.nfin-_xlfn.SEQUENCE(MIN(O17,_xlpm.nfin))+1),(_xlpm.qrat^(_xlpm.nfin-_xlfn.SEQUENCE(MIN(O17,_xlpm.nfin))+1)-1)/(_xlpm.qrat-1)))))))),IF(O110=Database!$B$89,_xlpm.pvfin*_xlpm.ratio,_xlpm.pvfin))</f>
        <v>0</v>
      </c>
      <c r="P114" s="350">
        <f>_xlfn.LET(_xlpm.dsc,P16,_xlpm.dfv,1/(1+P16),_xlpm.nfin,P56,_xlpm.rpri,P57,_xlpm.qrat,(1+P57)/(1+P16),_xlpm.ratio,P104+1,_xlpm.pvfin,IF(_xlpm.nfin&lt;1,0,IF(P59=Database!$B$631,P83*_xlpm.dfv^_xlpm.nfin,IF(OR(IF(P61=Database!$B$608,P37,0)=0,_xlpm.rpri=0),0,IF(P61=Database!$B$608,P37,0)*_xlpm.rpri/((1+_xlpm.rpri)^_xlpm.nfin-1)*((1+_xlpm.rpri)^_xlpm.nfin*(1-_xlpm.dfv^_xlpm.nfin)/_xlpm.dsc-_xlpm.dfv*IF(ABS(_xlpm.qrat-1)&lt;0.000000000001,_xlpm.nfin,(_xlpm.qrat^_xlpm.nfin-1)/(_xlpm.qrat-1))))+IF(OR(IF(P63=Database!$B$608,P38,0)=0,_xlpm.rpri=0),0,IF(P63=Database!$B$608,P38,0)*_xlpm.rpri/((1+_xlpm.rpri)^_xlpm.nfin-1)*((1+_xlpm.rpri)^_xlpm.nfin*(1-_xlpm.dfv^_xlpm.nfin)/_xlpm.dsc-_xlpm.dfv*IF(ABS(_xlpm.qrat-1)&lt;0.000000000001,_xlpm.nfin,(_xlpm.qrat^_xlpm.nfin-1)/(_xlpm.qrat-1))))+IF(MIN(P41,_xlpm.nfin)&lt;1,0,SUMPRODUCT(_xlpm.dfv^(_xlfn.SEQUENCE(MIN(P41,_xlpm.nfin))-1)*IF(OR(IF(P65=Database!$B$608,P39,0)=0,_xlpm.rpri=0),0,IF(P65=Database!$B$608,P39,0)*_xlpm.rpri/((1+_xlpm.rpri)^(_xlpm.nfin-_xlfn.SEQUENCE(MIN(P41,_xlpm.nfin))+1)-1)*((1+_xlpm.rpri)^(_xlpm.nfin-_xlfn.SEQUENCE(MIN(P41,_xlpm.nfin))+1)*(1-_xlpm.dfv^(_xlpm.nfin-_xlfn.SEQUENCE(MIN(P41,_xlpm.nfin))+1))/_xlpm.dsc-_xlpm.dfv*IF(ABS(_xlpm.qrat-1)&lt;0.000000000001,(_xlpm.nfin-_xlfn.SEQUENCE(MIN(P41,_xlpm.nfin))+1),(_xlpm.qrat^(_xlpm.nfin-_xlfn.SEQUENCE(MIN(P41,_xlpm.nfin))+1)-1)/(_xlpm.qrat-1))))))+IF(MIN(P41,_xlpm.nfin)&lt;1,0,SUMPRODUCT(_xlpm.dfv^(_xlfn.SEQUENCE(MIN(P41,_xlpm.nfin))-1)*IF(OR(IF(P67=Database!$B$608,P40,0)=0,_xlpm.rpri=0),0,IF(P67=Database!$B$608,P40,0)*_xlpm.rpri/((1+_xlpm.rpri)^(_xlpm.nfin-_xlfn.SEQUENCE(MIN(P41,_xlpm.nfin))+1)-1)*((1+_xlpm.rpri)^(_xlpm.nfin-_xlfn.SEQUENCE(MIN(P41,_xlpm.nfin))+1)*(1-_xlpm.dfv^(_xlpm.nfin-_xlfn.SEQUENCE(MIN(P41,_xlpm.nfin))+1))/_xlpm.dsc-_xlpm.dfv*IF(ABS(_xlpm.qrat-1)&lt;0.000000000001,(_xlpm.nfin-_xlfn.SEQUENCE(MIN(P41,_xlpm.nfin))+1),(_xlpm.qrat^(_xlpm.nfin-_xlfn.SEQUENCE(MIN(P41,_xlpm.nfin))+1)-1)/(_xlpm.qrat-1))))))+IF(MIN(P17,_xlpm.nfin)&lt;1,0,SUMPRODUCT(_xlpm.dfv^(_xlfn.SEQUENCE(MIN(P17,_xlpm.nfin))-1)*IF(OR(IF(AND(P68=Database!$B$608,P46=Database!$B$576),P52,0)=0,_xlpm.rpri=0),0,IF(AND(P68=Database!$B$608,P46=Database!$B$576),P52,0)*_xlpm.rpri/((1+_xlpm.rpri)^(_xlpm.nfin-_xlfn.SEQUENCE(MIN(P17,_xlpm.nfin))+1)-1)*((1+_xlpm.rpri)^(_xlpm.nfin-_xlfn.SEQUENCE(MIN(P17,_xlpm.nfin))+1)*(1-_xlpm.dfv^(_xlpm.nfin-_xlfn.SEQUENCE(MIN(P17,_xlpm.nfin))+1))/_xlpm.dsc-_xlpm.dfv*IF(ABS(_xlpm.qrat-1)&lt;0.000000000001,(_xlpm.nfin-_xlfn.SEQUENCE(MIN(P17,_xlpm.nfin))+1),(_xlpm.qrat^(_xlpm.nfin-_xlfn.SEQUENCE(MIN(P17,_xlpm.nfin))+1)-1)/(_xlpm.qrat-1)))))))),IF(P110=Database!$B$89,_xlpm.pvfin*_xlpm.ratio,_xlpm.pvfin))</f>
        <v>0</v>
      </c>
      <c r="Q114" s="350">
        <f>_xlfn.LET(_xlpm.dsc,Q16,_xlpm.dfv,1/(1+Q16),_xlpm.nfin,Q56,_xlpm.rpri,Q57,_xlpm.qrat,(1+Q57)/(1+Q16),_xlpm.ratio,Q104+1,_xlpm.pvfin,IF(_xlpm.nfin&lt;1,0,IF(Q59=Database!$B$631,Q83*_xlpm.dfv^_xlpm.nfin,IF(OR(IF(Q61=Database!$B$608,Q37,0)=0,_xlpm.rpri=0),0,IF(Q61=Database!$B$608,Q37,0)*_xlpm.rpri/((1+_xlpm.rpri)^_xlpm.nfin-1)*((1+_xlpm.rpri)^_xlpm.nfin*(1-_xlpm.dfv^_xlpm.nfin)/_xlpm.dsc-_xlpm.dfv*IF(ABS(_xlpm.qrat-1)&lt;0.000000000001,_xlpm.nfin,(_xlpm.qrat^_xlpm.nfin-1)/(_xlpm.qrat-1))))+IF(OR(IF(Q63=Database!$B$608,Q38,0)=0,_xlpm.rpri=0),0,IF(Q63=Database!$B$608,Q38,0)*_xlpm.rpri/((1+_xlpm.rpri)^_xlpm.nfin-1)*((1+_xlpm.rpri)^_xlpm.nfin*(1-_xlpm.dfv^_xlpm.nfin)/_xlpm.dsc-_xlpm.dfv*IF(ABS(_xlpm.qrat-1)&lt;0.000000000001,_xlpm.nfin,(_xlpm.qrat^_xlpm.nfin-1)/(_xlpm.qrat-1))))+IF(MIN(Q41,_xlpm.nfin)&lt;1,0,SUMPRODUCT(_xlpm.dfv^(_xlfn.SEQUENCE(MIN(Q41,_xlpm.nfin))-1)*IF(OR(IF(Q65=Database!$B$608,Q39,0)=0,_xlpm.rpri=0),0,IF(Q65=Database!$B$608,Q39,0)*_xlpm.rpri/((1+_xlpm.rpri)^(_xlpm.nfin-_xlfn.SEQUENCE(MIN(Q41,_xlpm.nfin))+1)-1)*((1+_xlpm.rpri)^(_xlpm.nfin-_xlfn.SEQUENCE(MIN(Q41,_xlpm.nfin))+1)*(1-_xlpm.dfv^(_xlpm.nfin-_xlfn.SEQUENCE(MIN(Q41,_xlpm.nfin))+1))/_xlpm.dsc-_xlpm.dfv*IF(ABS(_xlpm.qrat-1)&lt;0.000000000001,(_xlpm.nfin-_xlfn.SEQUENCE(MIN(Q41,_xlpm.nfin))+1),(_xlpm.qrat^(_xlpm.nfin-_xlfn.SEQUENCE(MIN(Q41,_xlpm.nfin))+1)-1)/(_xlpm.qrat-1))))))+IF(MIN(Q41,_xlpm.nfin)&lt;1,0,SUMPRODUCT(_xlpm.dfv^(_xlfn.SEQUENCE(MIN(Q41,_xlpm.nfin))-1)*IF(OR(IF(Q67=Database!$B$608,Q40,0)=0,_xlpm.rpri=0),0,IF(Q67=Database!$B$608,Q40,0)*_xlpm.rpri/((1+_xlpm.rpri)^(_xlpm.nfin-_xlfn.SEQUENCE(MIN(Q41,_xlpm.nfin))+1)-1)*((1+_xlpm.rpri)^(_xlpm.nfin-_xlfn.SEQUENCE(MIN(Q41,_xlpm.nfin))+1)*(1-_xlpm.dfv^(_xlpm.nfin-_xlfn.SEQUENCE(MIN(Q41,_xlpm.nfin))+1))/_xlpm.dsc-_xlpm.dfv*IF(ABS(_xlpm.qrat-1)&lt;0.000000000001,(_xlpm.nfin-_xlfn.SEQUENCE(MIN(Q41,_xlpm.nfin))+1),(_xlpm.qrat^(_xlpm.nfin-_xlfn.SEQUENCE(MIN(Q41,_xlpm.nfin))+1)-1)/(_xlpm.qrat-1))))))+IF(MIN(Q17,_xlpm.nfin)&lt;1,0,SUMPRODUCT(_xlpm.dfv^(_xlfn.SEQUENCE(MIN(Q17,_xlpm.nfin))-1)*IF(OR(IF(AND(Q68=Database!$B$608,Q46=Database!$B$576),Q52,0)=0,_xlpm.rpri=0),0,IF(AND(Q68=Database!$B$608,Q46=Database!$B$576),Q52,0)*_xlpm.rpri/((1+_xlpm.rpri)^(_xlpm.nfin-_xlfn.SEQUENCE(MIN(Q17,_xlpm.nfin))+1)-1)*((1+_xlpm.rpri)^(_xlpm.nfin-_xlfn.SEQUENCE(MIN(Q17,_xlpm.nfin))+1)*(1-_xlpm.dfv^(_xlpm.nfin-_xlfn.SEQUENCE(MIN(Q17,_xlpm.nfin))+1))/_xlpm.dsc-_xlpm.dfv*IF(ABS(_xlpm.qrat-1)&lt;0.000000000001,(_xlpm.nfin-_xlfn.SEQUENCE(MIN(Q17,_xlpm.nfin))+1),(_xlpm.qrat^(_xlpm.nfin-_xlfn.SEQUENCE(MIN(Q17,_xlpm.nfin))+1)-1)/(_xlpm.qrat-1)))))))),IF(Q110=Database!$B$89,_xlpm.pvfin*_xlpm.ratio,_xlpm.pvfin))</f>
        <v>0</v>
      </c>
      <c r="R114" s="350">
        <f>_xlfn.LET(_xlpm.dsc,R16,_xlpm.dfv,1/(1+R16),_xlpm.nfin,R56,_xlpm.rpri,R57,_xlpm.qrat,(1+R57)/(1+R16),_xlpm.ratio,R104+1,_xlpm.pvfin,IF(_xlpm.nfin&lt;1,0,IF(R59=Database!$B$631,R83*_xlpm.dfv^_xlpm.nfin,IF(OR(IF(R61=Database!$B$608,R37,0)=0,_xlpm.rpri=0),0,IF(R61=Database!$B$608,R37,0)*_xlpm.rpri/((1+_xlpm.rpri)^_xlpm.nfin-1)*((1+_xlpm.rpri)^_xlpm.nfin*(1-_xlpm.dfv^_xlpm.nfin)/_xlpm.dsc-_xlpm.dfv*IF(ABS(_xlpm.qrat-1)&lt;0.000000000001,_xlpm.nfin,(_xlpm.qrat^_xlpm.nfin-1)/(_xlpm.qrat-1))))+IF(OR(IF(R63=Database!$B$608,R38,0)=0,_xlpm.rpri=0),0,IF(R63=Database!$B$608,R38,0)*_xlpm.rpri/((1+_xlpm.rpri)^_xlpm.nfin-1)*((1+_xlpm.rpri)^_xlpm.nfin*(1-_xlpm.dfv^_xlpm.nfin)/_xlpm.dsc-_xlpm.dfv*IF(ABS(_xlpm.qrat-1)&lt;0.000000000001,_xlpm.nfin,(_xlpm.qrat^_xlpm.nfin-1)/(_xlpm.qrat-1))))+IF(MIN(R41,_xlpm.nfin)&lt;1,0,SUMPRODUCT(_xlpm.dfv^(_xlfn.SEQUENCE(MIN(R41,_xlpm.nfin))-1)*IF(OR(IF(R65=Database!$B$608,R39,0)=0,_xlpm.rpri=0),0,IF(R65=Database!$B$608,R39,0)*_xlpm.rpri/((1+_xlpm.rpri)^(_xlpm.nfin-_xlfn.SEQUENCE(MIN(R41,_xlpm.nfin))+1)-1)*((1+_xlpm.rpri)^(_xlpm.nfin-_xlfn.SEQUENCE(MIN(R41,_xlpm.nfin))+1)*(1-_xlpm.dfv^(_xlpm.nfin-_xlfn.SEQUENCE(MIN(R41,_xlpm.nfin))+1))/_xlpm.dsc-_xlpm.dfv*IF(ABS(_xlpm.qrat-1)&lt;0.000000000001,(_xlpm.nfin-_xlfn.SEQUENCE(MIN(R41,_xlpm.nfin))+1),(_xlpm.qrat^(_xlpm.nfin-_xlfn.SEQUENCE(MIN(R41,_xlpm.nfin))+1)-1)/(_xlpm.qrat-1))))))+IF(MIN(R41,_xlpm.nfin)&lt;1,0,SUMPRODUCT(_xlpm.dfv^(_xlfn.SEQUENCE(MIN(R41,_xlpm.nfin))-1)*IF(OR(IF(R67=Database!$B$608,R40,0)=0,_xlpm.rpri=0),0,IF(R67=Database!$B$608,R40,0)*_xlpm.rpri/((1+_xlpm.rpri)^(_xlpm.nfin-_xlfn.SEQUENCE(MIN(R41,_xlpm.nfin))+1)-1)*((1+_xlpm.rpri)^(_xlpm.nfin-_xlfn.SEQUENCE(MIN(R41,_xlpm.nfin))+1)*(1-_xlpm.dfv^(_xlpm.nfin-_xlfn.SEQUENCE(MIN(R41,_xlpm.nfin))+1))/_xlpm.dsc-_xlpm.dfv*IF(ABS(_xlpm.qrat-1)&lt;0.000000000001,(_xlpm.nfin-_xlfn.SEQUENCE(MIN(R41,_xlpm.nfin))+1),(_xlpm.qrat^(_xlpm.nfin-_xlfn.SEQUENCE(MIN(R41,_xlpm.nfin))+1)-1)/(_xlpm.qrat-1))))))+IF(MIN(R17,_xlpm.nfin)&lt;1,0,SUMPRODUCT(_xlpm.dfv^(_xlfn.SEQUENCE(MIN(R17,_xlpm.nfin))-1)*IF(OR(IF(AND(R68=Database!$B$608,R46=Database!$B$576),R52,0)=0,_xlpm.rpri=0),0,IF(AND(R68=Database!$B$608,R46=Database!$B$576),R52,0)*_xlpm.rpri/((1+_xlpm.rpri)^(_xlpm.nfin-_xlfn.SEQUENCE(MIN(R17,_xlpm.nfin))+1)-1)*((1+_xlpm.rpri)^(_xlpm.nfin-_xlfn.SEQUENCE(MIN(R17,_xlpm.nfin))+1)*(1-_xlpm.dfv^(_xlpm.nfin-_xlfn.SEQUENCE(MIN(R17,_xlpm.nfin))+1))/_xlpm.dsc-_xlpm.dfv*IF(ABS(_xlpm.qrat-1)&lt;0.000000000001,(_xlpm.nfin-_xlfn.SEQUENCE(MIN(R17,_xlpm.nfin))+1),(_xlpm.qrat^(_xlpm.nfin-_xlfn.SEQUENCE(MIN(R17,_xlpm.nfin))+1)-1)/(_xlpm.qrat-1)))))))),IF(R110=Database!$B$89,_xlpm.pvfin*_xlpm.ratio,_xlpm.pvfin))</f>
        <v>0</v>
      </c>
      <c r="S114" s="350">
        <f>_xlfn.LET(_xlpm.dsc,S16,_xlpm.dfv,1/(1+S16),_xlpm.nfin,S56,_xlpm.rpri,S57,_xlpm.qrat,(1+S57)/(1+S16),_xlpm.ratio,S104+1,_xlpm.pvfin,IF(_xlpm.nfin&lt;1,0,IF(S59=Database!$B$631,S83*_xlpm.dfv^_xlpm.nfin,IF(OR(IF(S61=Database!$B$608,S37,0)=0,_xlpm.rpri=0),0,IF(S61=Database!$B$608,S37,0)*_xlpm.rpri/((1+_xlpm.rpri)^_xlpm.nfin-1)*((1+_xlpm.rpri)^_xlpm.nfin*(1-_xlpm.dfv^_xlpm.nfin)/_xlpm.dsc-_xlpm.dfv*IF(ABS(_xlpm.qrat-1)&lt;0.000000000001,_xlpm.nfin,(_xlpm.qrat^_xlpm.nfin-1)/(_xlpm.qrat-1))))+IF(OR(IF(S63=Database!$B$608,S38,0)=0,_xlpm.rpri=0),0,IF(S63=Database!$B$608,S38,0)*_xlpm.rpri/((1+_xlpm.rpri)^_xlpm.nfin-1)*((1+_xlpm.rpri)^_xlpm.nfin*(1-_xlpm.dfv^_xlpm.nfin)/_xlpm.dsc-_xlpm.dfv*IF(ABS(_xlpm.qrat-1)&lt;0.000000000001,_xlpm.nfin,(_xlpm.qrat^_xlpm.nfin-1)/(_xlpm.qrat-1))))+IF(MIN(S41,_xlpm.nfin)&lt;1,0,SUMPRODUCT(_xlpm.dfv^(_xlfn.SEQUENCE(MIN(S41,_xlpm.nfin))-1)*IF(OR(IF(S65=Database!$B$608,S39,0)=0,_xlpm.rpri=0),0,IF(S65=Database!$B$608,S39,0)*_xlpm.rpri/((1+_xlpm.rpri)^(_xlpm.nfin-_xlfn.SEQUENCE(MIN(S41,_xlpm.nfin))+1)-1)*((1+_xlpm.rpri)^(_xlpm.nfin-_xlfn.SEQUENCE(MIN(S41,_xlpm.nfin))+1)*(1-_xlpm.dfv^(_xlpm.nfin-_xlfn.SEQUENCE(MIN(S41,_xlpm.nfin))+1))/_xlpm.dsc-_xlpm.dfv*IF(ABS(_xlpm.qrat-1)&lt;0.000000000001,(_xlpm.nfin-_xlfn.SEQUENCE(MIN(S41,_xlpm.nfin))+1),(_xlpm.qrat^(_xlpm.nfin-_xlfn.SEQUENCE(MIN(S41,_xlpm.nfin))+1)-1)/(_xlpm.qrat-1))))))+IF(MIN(S41,_xlpm.nfin)&lt;1,0,SUMPRODUCT(_xlpm.dfv^(_xlfn.SEQUENCE(MIN(S41,_xlpm.nfin))-1)*IF(OR(IF(S67=Database!$B$608,S40,0)=0,_xlpm.rpri=0),0,IF(S67=Database!$B$608,S40,0)*_xlpm.rpri/((1+_xlpm.rpri)^(_xlpm.nfin-_xlfn.SEQUENCE(MIN(S41,_xlpm.nfin))+1)-1)*((1+_xlpm.rpri)^(_xlpm.nfin-_xlfn.SEQUENCE(MIN(S41,_xlpm.nfin))+1)*(1-_xlpm.dfv^(_xlpm.nfin-_xlfn.SEQUENCE(MIN(S41,_xlpm.nfin))+1))/_xlpm.dsc-_xlpm.dfv*IF(ABS(_xlpm.qrat-1)&lt;0.000000000001,(_xlpm.nfin-_xlfn.SEQUENCE(MIN(S41,_xlpm.nfin))+1),(_xlpm.qrat^(_xlpm.nfin-_xlfn.SEQUENCE(MIN(S41,_xlpm.nfin))+1)-1)/(_xlpm.qrat-1))))))+IF(MIN(S17,_xlpm.nfin)&lt;1,0,SUMPRODUCT(_xlpm.dfv^(_xlfn.SEQUENCE(MIN(S17,_xlpm.nfin))-1)*IF(OR(IF(AND(S68=Database!$B$608,S46=Database!$B$576),S52,0)=0,_xlpm.rpri=0),0,IF(AND(S68=Database!$B$608,S46=Database!$B$576),S52,0)*_xlpm.rpri/((1+_xlpm.rpri)^(_xlpm.nfin-_xlfn.SEQUENCE(MIN(S17,_xlpm.nfin))+1)-1)*((1+_xlpm.rpri)^(_xlpm.nfin-_xlfn.SEQUENCE(MIN(S17,_xlpm.nfin))+1)*(1-_xlpm.dfv^(_xlpm.nfin-_xlfn.SEQUENCE(MIN(S17,_xlpm.nfin))+1))/_xlpm.dsc-_xlpm.dfv*IF(ABS(_xlpm.qrat-1)&lt;0.000000000001,(_xlpm.nfin-_xlfn.SEQUENCE(MIN(S17,_xlpm.nfin))+1),(_xlpm.qrat^(_xlpm.nfin-_xlfn.SEQUENCE(MIN(S17,_xlpm.nfin))+1)-1)/(_xlpm.qrat-1)))))))),IF(S110=Database!$B$89,_xlpm.pvfin*_xlpm.ratio,_xlpm.pvfin))</f>
        <v>0</v>
      </c>
      <c r="T114" s="350">
        <f>_xlfn.LET(_xlpm.dsc,T16,_xlpm.dfv,1/(1+T16),_xlpm.nfin,T56,_xlpm.rpri,T57,_xlpm.qrat,(1+T57)/(1+T16),_xlpm.ratio,T104+1,_xlpm.pvfin,IF(_xlpm.nfin&lt;1,0,IF(T59=Database!$B$631,T83*_xlpm.dfv^_xlpm.nfin,IF(OR(IF(T61=Database!$B$608,T37,0)=0,_xlpm.rpri=0),0,IF(T61=Database!$B$608,T37,0)*_xlpm.rpri/((1+_xlpm.rpri)^_xlpm.nfin-1)*((1+_xlpm.rpri)^_xlpm.nfin*(1-_xlpm.dfv^_xlpm.nfin)/_xlpm.dsc-_xlpm.dfv*IF(ABS(_xlpm.qrat-1)&lt;0.000000000001,_xlpm.nfin,(_xlpm.qrat^_xlpm.nfin-1)/(_xlpm.qrat-1))))+IF(OR(IF(T63=Database!$B$608,T38,0)=0,_xlpm.rpri=0),0,IF(T63=Database!$B$608,T38,0)*_xlpm.rpri/((1+_xlpm.rpri)^_xlpm.nfin-1)*((1+_xlpm.rpri)^_xlpm.nfin*(1-_xlpm.dfv^_xlpm.nfin)/_xlpm.dsc-_xlpm.dfv*IF(ABS(_xlpm.qrat-1)&lt;0.000000000001,_xlpm.nfin,(_xlpm.qrat^_xlpm.nfin-1)/(_xlpm.qrat-1))))+IF(MIN(T41,_xlpm.nfin)&lt;1,0,SUMPRODUCT(_xlpm.dfv^(_xlfn.SEQUENCE(MIN(T41,_xlpm.nfin))-1)*IF(OR(IF(T65=Database!$B$608,T39,0)=0,_xlpm.rpri=0),0,IF(T65=Database!$B$608,T39,0)*_xlpm.rpri/((1+_xlpm.rpri)^(_xlpm.nfin-_xlfn.SEQUENCE(MIN(T41,_xlpm.nfin))+1)-1)*((1+_xlpm.rpri)^(_xlpm.nfin-_xlfn.SEQUENCE(MIN(T41,_xlpm.nfin))+1)*(1-_xlpm.dfv^(_xlpm.nfin-_xlfn.SEQUENCE(MIN(T41,_xlpm.nfin))+1))/_xlpm.dsc-_xlpm.dfv*IF(ABS(_xlpm.qrat-1)&lt;0.000000000001,(_xlpm.nfin-_xlfn.SEQUENCE(MIN(T41,_xlpm.nfin))+1),(_xlpm.qrat^(_xlpm.nfin-_xlfn.SEQUENCE(MIN(T41,_xlpm.nfin))+1)-1)/(_xlpm.qrat-1))))))+IF(MIN(T41,_xlpm.nfin)&lt;1,0,SUMPRODUCT(_xlpm.dfv^(_xlfn.SEQUENCE(MIN(T41,_xlpm.nfin))-1)*IF(OR(IF(T67=Database!$B$608,T40,0)=0,_xlpm.rpri=0),0,IF(T67=Database!$B$608,T40,0)*_xlpm.rpri/((1+_xlpm.rpri)^(_xlpm.nfin-_xlfn.SEQUENCE(MIN(T41,_xlpm.nfin))+1)-1)*((1+_xlpm.rpri)^(_xlpm.nfin-_xlfn.SEQUENCE(MIN(T41,_xlpm.nfin))+1)*(1-_xlpm.dfv^(_xlpm.nfin-_xlfn.SEQUENCE(MIN(T41,_xlpm.nfin))+1))/_xlpm.dsc-_xlpm.dfv*IF(ABS(_xlpm.qrat-1)&lt;0.000000000001,(_xlpm.nfin-_xlfn.SEQUENCE(MIN(T41,_xlpm.nfin))+1),(_xlpm.qrat^(_xlpm.nfin-_xlfn.SEQUENCE(MIN(T41,_xlpm.nfin))+1)-1)/(_xlpm.qrat-1))))))+IF(MIN(T17,_xlpm.nfin)&lt;1,0,SUMPRODUCT(_xlpm.dfv^(_xlfn.SEQUENCE(MIN(T17,_xlpm.nfin))-1)*IF(OR(IF(AND(T68=Database!$B$608,T46=Database!$B$576),T52,0)=0,_xlpm.rpri=0),0,IF(AND(T68=Database!$B$608,T46=Database!$B$576),T52,0)*_xlpm.rpri/((1+_xlpm.rpri)^(_xlpm.nfin-_xlfn.SEQUENCE(MIN(T17,_xlpm.nfin))+1)-1)*((1+_xlpm.rpri)^(_xlpm.nfin-_xlfn.SEQUENCE(MIN(T17,_xlpm.nfin))+1)*(1-_xlpm.dfv^(_xlpm.nfin-_xlfn.SEQUENCE(MIN(T17,_xlpm.nfin))+1))/_xlpm.dsc-_xlpm.dfv*IF(ABS(_xlpm.qrat-1)&lt;0.000000000001,(_xlpm.nfin-_xlfn.SEQUENCE(MIN(T17,_xlpm.nfin))+1),(_xlpm.qrat^(_xlpm.nfin-_xlfn.SEQUENCE(MIN(T17,_xlpm.nfin))+1)-1)/(_xlpm.qrat-1)))))))),IF(T110=Database!$B$89,_xlpm.pvfin*_xlpm.ratio,_xlpm.pvfin))</f>
        <v>0</v>
      </c>
      <c r="U114" s="350">
        <f>_xlfn.LET(_xlpm.dsc,U16,_xlpm.dfv,1/(1+U16),_xlpm.nfin,U56,_xlpm.rpri,U57,_xlpm.qrat,(1+U57)/(1+U16),_xlpm.ratio,U104+1,_xlpm.pvfin,IF(_xlpm.nfin&lt;1,0,IF(U59=Database!$B$631,U83*_xlpm.dfv^_xlpm.nfin,IF(OR(IF(U61=Database!$B$608,U37,0)=0,_xlpm.rpri=0),0,IF(U61=Database!$B$608,U37,0)*_xlpm.rpri/((1+_xlpm.rpri)^_xlpm.nfin-1)*((1+_xlpm.rpri)^_xlpm.nfin*(1-_xlpm.dfv^_xlpm.nfin)/_xlpm.dsc-_xlpm.dfv*IF(ABS(_xlpm.qrat-1)&lt;0.000000000001,_xlpm.nfin,(_xlpm.qrat^_xlpm.nfin-1)/(_xlpm.qrat-1))))+IF(OR(IF(U63=Database!$B$608,U38,0)=0,_xlpm.rpri=0),0,IF(U63=Database!$B$608,U38,0)*_xlpm.rpri/((1+_xlpm.rpri)^_xlpm.nfin-1)*((1+_xlpm.rpri)^_xlpm.nfin*(1-_xlpm.dfv^_xlpm.nfin)/_xlpm.dsc-_xlpm.dfv*IF(ABS(_xlpm.qrat-1)&lt;0.000000000001,_xlpm.nfin,(_xlpm.qrat^_xlpm.nfin-1)/(_xlpm.qrat-1))))+IF(MIN(U41,_xlpm.nfin)&lt;1,0,SUMPRODUCT(_xlpm.dfv^(_xlfn.SEQUENCE(MIN(U41,_xlpm.nfin))-1)*IF(OR(IF(U65=Database!$B$608,U39,0)=0,_xlpm.rpri=0),0,IF(U65=Database!$B$608,U39,0)*_xlpm.rpri/((1+_xlpm.rpri)^(_xlpm.nfin-_xlfn.SEQUENCE(MIN(U41,_xlpm.nfin))+1)-1)*((1+_xlpm.rpri)^(_xlpm.nfin-_xlfn.SEQUENCE(MIN(U41,_xlpm.nfin))+1)*(1-_xlpm.dfv^(_xlpm.nfin-_xlfn.SEQUENCE(MIN(U41,_xlpm.nfin))+1))/_xlpm.dsc-_xlpm.dfv*IF(ABS(_xlpm.qrat-1)&lt;0.000000000001,(_xlpm.nfin-_xlfn.SEQUENCE(MIN(U41,_xlpm.nfin))+1),(_xlpm.qrat^(_xlpm.nfin-_xlfn.SEQUENCE(MIN(U41,_xlpm.nfin))+1)-1)/(_xlpm.qrat-1))))))+IF(MIN(U41,_xlpm.nfin)&lt;1,0,SUMPRODUCT(_xlpm.dfv^(_xlfn.SEQUENCE(MIN(U41,_xlpm.nfin))-1)*IF(OR(IF(U67=Database!$B$608,U40,0)=0,_xlpm.rpri=0),0,IF(U67=Database!$B$608,U40,0)*_xlpm.rpri/((1+_xlpm.rpri)^(_xlpm.nfin-_xlfn.SEQUENCE(MIN(U41,_xlpm.nfin))+1)-1)*((1+_xlpm.rpri)^(_xlpm.nfin-_xlfn.SEQUENCE(MIN(U41,_xlpm.nfin))+1)*(1-_xlpm.dfv^(_xlpm.nfin-_xlfn.SEQUENCE(MIN(U41,_xlpm.nfin))+1))/_xlpm.dsc-_xlpm.dfv*IF(ABS(_xlpm.qrat-1)&lt;0.000000000001,(_xlpm.nfin-_xlfn.SEQUENCE(MIN(U41,_xlpm.nfin))+1),(_xlpm.qrat^(_xlpm.nfin-_xlfn.SEQUENCE(MIN(U41,_xlpm.nfin))+1)-1)/(_xlpm.qrat-1))))))+IF(MIN(U17,_xlpm.nfin)&lt;1,0,SUMPRODUCT(_xlpm.dfv^(_xlfn.SEQUENCE(MIN(U17,_xlpm.nfin))-1)*IF(OR(IF(AND(U68=Database!$B$608,U46=Database!$B$576),U52,0)=0,_xlpm.rpri=0),0,IF(AND(U68=Database!$B$608,U46=Database!$B$576),U52,0)*_xlpm.rpri/((1+_xlpm.rpri)^(_xlpm.nfin-_xlfn.SEQUENCE(MIN(U17,_xlpm.nfin))+1)-1)*((1+_xlpm.rpri)^(_xlpm.nfin-_xlfn.SEQUENCE(MIN(U17,_xlpm.nfin))+1)*(1-_xlpm.dfv^(_xlpm.nfin-_xlfn.SEQUENCE(MIN(U17,_xlpm.nfin))+1))/_xlpm.dsc-_xlpm.dfv*IF(ABS(_xlpm.qrat-1)&lt;0.000000000001,(_xlpm.nfin-_xlfn.SEQUENCE(MIN(U17,_xlpm.nfin))+1),(_xlpm.qrat^(_xlpm.nfin-_xlfn.SEQUENCE(MIN(U17,_xlpm.nfin))+1)-1)/(_xlpm.qrat-1)))))))),IF(U110=Database!$B$89,_xlpm.pvfin*_xlpm.ratio,_xlpm.pvfin))</f>
        <v>0</v>
      </c>
      <c r="V114" s="350">
        <f>_xlfn.LET(_xlpm.dsc,V16,_xlpm.dfv,1/(1+V16),_xlpm.nfin,V56,_xlpm.rpri,V57,_xlpm.qrat,(1+V57)/(1+V16),_xlpm.ratio,V104+1,_xlpm.pvfin,IF(_xlpm.nfin&lt;1,0,IF(V59=Database!$B$631,V83*_xlpm.dfv^_xlpm.nfin,IF(OR(IF(V61=Database!$B$608,V37,0)=0,_xlpm.rpri=0),0,IF(V61=Database!$B$608,V37,0)*_xlpm.rpri/((1+_xlpm.rpri)^_xlpm.nfin-1)*((1+_xlpm.rpri)^_xlpm.nfin*(1-_xlpm.dfv^_xlpm.nfin)/_xlpm.dsc-_xlpm.dfv*IF(ABS(_xlpm.qrat-1)&lt;0.000000000001,_xlpm.nfin,(_xlpm.qrat^_xlpm.nfin-1)/(_xlpm.qrat-1))))+IF(OR(IF(V63=Database!$B$608,V38,0)=0,_xlpm.rpri=0),0,IF(V63=Database!$B$608,V38,0)*_xlpm.rpri/((1+_xlpm.rpri)^_xlpm.nfin-1)*((1+_xlpm.rpri)^_xlpm.nfin*(1-_xlpm.dfv^_xlpm.nfin)/_xlpm.dsc-_xlpm.dfv*IF(ABS(_xlpm.qrat-1)&lt;0.000000000001,_xlpm.nfin,(_xlpm.qrat^_xlpm.nfin-1)/(_xlpm.qrat-1))))+IF(MIN(V41,_xlpm.nfin)&lt;1,0,SUMPRODUCT(_xlpm.dfv^(_xlfn.SEQUENCE(MIN(V41,_xlpm.nfin))-1)*IF(OR(IF(V65=Database!$B$608,V39,0)=0,_xlpm.rpri=0),0,IF(V65=Database!$B$608,V39,0)*_xlpm.rpri/((1+_xlpm.rpri)^(_xlpm.nfin-_xlfn.SEQUENCE(MIN(V41,_xlpm.nfin))+1)-1)*((1+_xlpm.rpri)^(_xlpm.nfin-_xlfn.SEQUENCE(MIN(V41,_xlpm.nfin))+1)*(1-_xlpm.dfv^(_xlpm.nfin-_xlfn.SEQUENCE(MIN(V41,_xlpm.nfin))+1))/_xlpm.dsc-_xlpm.dfv*IF(ABS(_xlpm.qrat-1)&lt;0.000000000001,(_xlpm.nfin-_xlfn.SEQUENCE(MIN(V41,_xlpm.nfin))+1),(_xlpm.qrat^(_xlpm.nfin-_xlfn.SEQUENCE(MIN(V41,_xlpm.nfin))+1)-1)/(_xlpm.qrat-1))))))+IF(MIN(V41,_xlpm.nfin)&lt;1,0,SUMPRODUCT(_xlpm.dfv^(_xlfn.SEQUENCE(MIN(V41,_xlpm.nfin))-1)*IF(OR(IF(V67=Database!$B$608,V40,0)=0,_xlpm.rpri=0),0,IF(V67=Database!$B$608,V40,0)*_xlpm.rpri/((1+_xlpm.rpri)^(_xlpm.nfin-_xlfn.SEQUENCE(MIN(V41,_xlpm.nfin))+1)-1)*((1+_xlpm.rpri)^(_xlpm.nfin-_xlfn.SEQUENCE(MIN(V41,_xlpm.nfin))+1)*(1-_xlpm.dfv^(_xlpm.nfin-_xlfn.SEQUENCE(MIN(V41,_xlpm.nfin))+1))/_xlpm.dsc-_xlpm.dfv*IF(ABS(_xlpm.qrat-1)&lt;0.000000000001,(_xlpm.nfin-_xlfn.SEQUENCE(MIN(V41,_xlpm.nfin))+1),(_xlpm.qrat^(_xlpm.nfin-_xlfn.SEQUENCE(MIN(V41,_xlpm.nfin))+1)-1)/(_xlpm.qrat-1))))))+IF(MIN(V17,_xlpm.nfin)&lt;1,0,SUMPRODUCT(_xlpm.dfv^(_xlfn.SEQUENCE(MIN(V17,_xlpm.nfin))-1)*IF(OR(IF(AND(V68=Database!$B$608,V46=Database!$B$576),V52,0)=0,_xlpm.rpri=0),0,IF(AND(V68=Database!$B$608,V46=Database!$B$576),V52,0)*_xlpm.rpri/((1+_xlpm.rpri)^(_xlpm.nfin-_xlfn.SEQUENCE(MIN(V17,_xlpm.nfin))+1)-1)*((1+_xlpm.rpri)^(_xlpm.nfin-_xlfn.SEQUENCE(MIN(V17,_xlpm.nfin))+1)*(1-_xlpm.dfv^(_xlpm.nfin-_xlfn.SEQUENCE(MIN(V17,_xlpm.nfin))+1))/_xlpm.dsc-_xlpm.dfv*IF(ABS(_xlpm.qrat-1)&lt;0.000000000001,(_xlpm.nfin-_xlfn.SEQUENCE(MIN(V17,_xlpm.nfin))+1),(_xlpm.qrat^(_xlpm.nfin-_xlfn.SEQUENCE(MIN(V17,_xlpm.nfin))+1)-1)/(_xlpm.qrat-1)))))))),IF(V110=Database!$B$89,_xlpm.pvfin*_xlpm.ratio,_xlpm.pvfin))</f>
        <v>0</v>
      </c>
      <c r="W114" s="350">
        <f>_xlfn.LET(_xlpm.dsc,W16,_xlpm.dfv,1/(1+W16),_xlpm.nfin,W56,_xlpm.rpri,W57,_xlpm.qrat,(1+W57)/(1+W16),_xlpm.ratio,W104+1,_xlpm.pvfin,IF(_xlpm.nfin&lt;1,0,IF(W59=Database!$B$631,W83*_xlpm.dfv^_xlpm.nfin,IF(OR(IF(W61=Database!$B$608,W37,0)=0,_xlpm.rpri=0),0,IF(W61=Database!$B$608,W37,0)*_xlpm.rpri/((1+_xlpm.rpri)^_xlpm.nfin-1)*((1+_xlpm.rpri)^_xlpm.nfin*(1-_xlpm.dfv^_xlpm.nfin)/_xlpm.dsc-_xlpm.dfv*IF(ABS(_xlpm.qrat-1)&lt;0.000000000001,_xlpm.nfin,(_xlpm.qrat^_xlpm.nfin-1)/(_xlpm.qrat-1))))+IF(OR(IF(W63=Database!$B$608,W38,0)=0,_xlpm.rpri=0),0,IF(W63=Database!$B$608,W38,0)*_xlpm.rpri/((1+_xlpm.rpri)^_xlpm.nfin-1)*((1+_xlpm.rpri)^_xlpm.nfin*(1-_xlpm.dfv^_xlpm.nfin)/_xlpm.dsc-_xlpm.dfv*IF(ABS(_xlpm.qrat-1)&lt;0.000000000001,_xlpm.nfin,(_xlpm.qrat^_xlpm.nfin-1)/(_xlpm.qrat-1))))+IF(MIN(W41,_xlpm.nfin)&lt;1,0,SUMPRODUCT(_xlpm.dfv^(_xlfn.SEQUENCE(MIN(W41,_xlpm.nfin))-1)*IF(OR(IF(W65=Database!$B$608,W39,0)=0,_xlpm.rpri=0),0,IF(W65=Database!$B$608,W39,0)*_xlpm.rpri/((1+_xlpm.rpri)^(_xlpm.nfin-_xlfn.SEQUENCE(MIN(W41,_xlpm.nfin))+1)-1)*((1+_xlpm.rpri)^(_xlpm.nfin-_xlfn.SEQUENCE(MIN(W41,_xlpm.nfin))+1)*(1-_xlpm.dfv^(_xlpm.nfin-_xlfn.SEQUENCE(MIN(W41,_xlpm.nfin))+1))/_xlpm.dsc-_xlpm.dfv*IF(ABS(_xlpm.qrat-1)&lt;0.000000000001,(_xlpm.nfin-_xlfn.SEQUENCE(MIN(W41,_xlpm.nfin))+1),(_xlpm.qrat^(_xlpm.nfin-_xlfn.SEQUENCE(MIN(W41,_xlpm.nfin))+1)-1)/(_xlpm.qrat-1))))))+IF(MIN(W41,_xlpm.nfin)&lt;1,0,SUMPRODUCT(_xlpm.dfv^(_xlfn.SEQUENCE(MIN(W41,_xlpm.nfin))-1)*IF(OR(IF(W67=Database!$B$608,W40,0)=0,_xlpm.rpri=0),0,IF(W67=Database!$B$608,W40,0)*_xlpm.rpri/((1+_xlpm.rpri)^(_xlpm.nfin-_xlfn.SEQUENCE(MIN(W41,_xlpm.nfin))+1)-1)*((1+_xlpm.rpri)^(_xlpm.nfin-_xlfn.SEQUENCE(MIN(W41,_xlpm.nfin))+1)*(1-_xlpm.dfv^(_xlpm.nfin-_xlfn.SEQUENCE(MIN(W41,_xlpm.nfin))+1))/_xlpm.dsc-_xlpm.dfv*IF(ABS(_xlpm.qrat-1)&lt;0.000000000001,(_xlpm.nfin-_xlfn.SEQUENCE(MIN(W41,_xlpm.nfin))+1),(_xlpm.qrat^(_xlpm.nfin-_xlfn.SEQUENCE(MIN(W41,_xlpm.nfin))+1)-1)/(_xlpm.qrat-1))))))+IF(MIN(W17,_xlpm.nfin)&lt;1,0,SUMPRODUCT(_xlpm.dfv^(_xlfn.SEQUENCE(MIN(W17,_xlpm.nfin))-1)*IF(OR(IF(AND(W68=Database!$B$608,W46=Database!$B$576),W52,0)=0,_xlpm.rpri=0),0,IF(AND(W68=Database!$B$608,W46=Database!$B$576),W52,0)*_xlpm.rpri/((1+_xlpm.rpri)^(_xlpm.nfin-_xlfn.SEQUENCE(MIN(W17,_xlpm.nfin))+1)-1)*((1+_xlpm.rpri)^(_xlpm.nfin-_xlfn.SEQUENCE(MIN(W17,_xlpm.nfin))+1)*(1-_xlpm.dfv^(_xlpm.nfin-_xlfn.SEQUENCE(MIN(W17,_xlpm.nfin))+1))/_xlpm.dsc-_xlpm.dfv*IF(ABS(_xlpm.qrat-1)&lt;0.000000000001,(_xlpm.nfin-_xlfn.SEQUENCE(MIN(W17,_xlpm.nfin))+1),(_xlpm.qrat^(_xlpm.nfin-_xlfn.SEQUENCE(MIN(W17,_xlpm.nfin))+1)-1)/(_xlpm.qrat-1)))))))),IF(W110=Database!$B$89,_xlpm.pvfin*_xlpm.ratio,_xlpm.pvfin))</f>
        <v>0</v>
      </c>
      <c r="X114" s="350">
        <f>_xlfn.LET(_xlpm.dsc,X16,_xlpm.dfv,1/(1+X16),_xlpm.nfin,X56,_xlpm.rpri,X57,_xlpm.qrat,(1+X57)/(1+X16),_xlpm.ratio,X104+1,_xlpm.pvfin,IF(_xlpm.nfin&lt;1,0,IF(X59=Database!$B$631,X83*_xlpm.dfv^_xlpm.nfin,IF(OR(IF(X61=Database!$B$608,X37,0)=0,_xlpm.rpri=0),0,IF(X61=Database!$B$608,X37,0)*_xlpm.rpri/((1+_xlpm.rpri)^_xlpm.nfin-1)*((1+_xlpm.rpri)^_xlpm.nfin*(1-_xlpm.dfv^_xlpm.nfin)/_xlpm.dsc-_xlpm.dfv*IF(ABS(_xlpm.qrat-1)&lt;0.000000000001,_xlpm.nfin,(_xlpm.qrat^_xlpm.nfin-1)/(_xlpm.qrat-1))))+IF(OR(IF(X63=Database!$B$608,X38,0)=0,_xlpm.rpri=0),0,IF(X63=Database!$B$608,X38,0)*_xlpm.rpri/((1+_xlpm.rpri)^_xlpm.nfin-1)*((1+_xlpm.rpri)^_xlpm.nfin*(1-_xlpm.dfv^_xlpm.nfin)/_xlpm.dsc-_xlpm.dfv*IF(ABS(_xlpm.qrat-1)&lt;0.000000000001,_xlpm.nfin,(_xlpm.qrat^_xlpm.nfin-1)/(_xlpm.qrat-1))))+IF(MIN(X41,_xlpm.nfin)&lt;1,0,SUMPRODUCT(_xlpm.dfv^(_xlfn.SEQUENCE(MIN(X41,_xlpm.nfin))-1)*IF(OR(IF(X65=Database!$B$608,X39,0)=0,_xlpm.rpri=0),0,IF(X65=Database!$B$608,X39,0)*_xlpm.rpri/((1+_xlpm.rpri)^(_xlpm.nfin-_xlfn.SEQUENCE(MIN(X41,_xlpm.nfin))+1)-1)*((1+_xlpm.rpri)^(_xlpm.nfin-_xlfn.SEQUENCE(MIN(X41,_xlpm.nfin))+1)*(1-_xlpm.dfv^(_xlpm.nfin-_xlfn.SEQUENCE(MIN(X41,_xlpm.nfin))+1))/_xlpm.dsc-_xlpm.dfv*IF(ABS(_xlpm.qrat-1)&lt;0.000000000001,(_xlpm.nfin-_xlfn.SEQUENCE(MIN(X41,_xlpm.nfin))+1),(_xlpm.qrat^(_xlpm.nfin-_xlfn.SEQUENCE(MIN(X41,_xlpm.nfin))+1)-1)/(_xlpm.qrat-1))))))+IF(MIN(X41,_xlpm.nfin)&lt;1,0,SUMPRODUCT(_xlpm.dfv^(_xlfn.SEQUENCE(MIN(X41,_xlpm.nfin))-1)*IF(OR(IF(X67=Database!$B$608,X40,0)=0,_xlpm.rpri=0),0,IF(X67=Database!$B$608,X40,0)*_xlpm.rpri/((1+_xlpm.rpri)^(_xlpm.nfin-_xlfn.SEQUENCE(MIN(X41,_xlpm.nfin))+1)-1)*((1+_xlpm.rpri)^(_xlpm.nfin-_xlfn.SEQUENCE(MIN(X41,_xlpm.nfin))+1)*(1-_xlpm.dfv^(_xlpm.nfin-_xlfn.SEQUENCE(MIN(X41,_xlpm.nfin))+1))/_xlpm.dsc-_xlpm.dfv*IF(ABS(_xlpm.qrat-1)&lt;0.000000000001,(_xlpm.nfin-_xlfn.SEQUENCE(MIN(X41,_xlpm.nfin))+1),(_xlpm.qrat^(_xlpm.nfin-_xlfn.SEQUENCE(MIN(X41,_xlpm.nfin))+1)-1)/(_xlpm.qrat-1))))))+IF(MIN(X17,_xlpm.nfin)&lt;1,0,SUMPRODUCT(_xlpm.dfv^(_xlfn.SEQUENCE(MIN(X17,_xlpm.nfin))-1)*IF(OR(IF(AND(X68=Database!$B$608,X46=Database!$B$576),X52,0)=0,_xlpm.rpri=0),0,IF(AND(X68=Database!$B$608,X46=Database!$B$576),X52,0)*_xlpm.rpri/((1+_xlpm.rpri)^(_xlpm.nfin-_xlfn.SEQUENCE(MIN(X17,_xlpm.nfin))+1)-1)*((1+_xlpm.rpri)^(_xlpm.nfin-_xlfn.SEQUENCE(MIN(X17,_xlpm.nfin))+1)*(1-_xlpm.dfv^(_xlpm.nfin-_xlfn.SEQUENCE(MIN(X17,_xlpm.nfin))+1))/_xlpm.dsc-_xlpm.dfv*IF(ABS(_xlpm.qrat-1)&lt;0.000000000001,(_xlpm.nfin-_xlfn.SEQUENCE(MIN(X17,_xlpm.nfin))+1),(_xlpm.qrat^(_xlpm.nfin-_xlfn.SEQUENCE(MIN(X17,_xlpm.nfin))+1)-1)/(_xlpm.qrat-1)))))))),IF(X110=Database!$B$89,_xlpm.pvfin*_xlpm.ratio,_xlpm.pvfin))</f>
        <v>0</v>
      </c>
      <c r="Y114" s="350">
        <f>_xlfn.LET(_xlpm.dsc,Y16,_xlpm.dfv,1/(1+Y16),_xlpm.nfin,Y56,_xlpm.rpri,Y57,_xlpm.qrat,(1+Y57)/(1+Y16),_xlpm.ratio,Y104+1,_xlpm.pvfin,IF(_xlpm.nfin&lt;1,0,IF(Y59=Database!$B$631,Y83*_xlpm.dfv^_xlpm.nfin,IF(OR(IF(Y61=Database!$B$608,Y37,0)=0,_xlpm.rpri=0),0,IF(Y61=Database!$B$608,Y37,0)*_xlpm.rpri/((1+_xlpm.rpri)^_xlpm.nfin-1)*((1+_xlpm.rpri)^_xlpm.nfin*(1-_xlpm.dfv^_xlpm.nfin)/_xlpm.dsc-_xlpm.dfv*IF(ABS(_xlpm.qrat-1)&lt;0.000000000001,_xlpm.nfin,(_xlpm.qrat^_xlpm.nfin-1)/(_xlpm.qrat-1))))+IF(OR(IF(Y63=Database!$B$608,Y38,0)=0,_xlpm.rpri=0),0,IF(Y63=Database!$B$608,Y38,0)*_xlpm.rpri/((1+_xlpm.rpri)^_xlpm.nfin-1)*((1+_xlpm.rpri)^_xlpm.nfin*(1-_xlpm.dfv^_xlpm.nfin)/_xlpm.dsc-_xlpm.dfv*IF(ABS(_xlpm.qrat-1)&lt;0.000000000001,_xlpm.nfin,(_xlpm.qrat^_xlpm.nfin-1)/(_xlpm.qrat-1))))+IF(MIN(Y41,_xlpm.nfin)&lt;1,0,SUMPRODUCT(_xlpm.dfv^(_xlfn.SEQUENCE(MIN(Y41,_xlpm.nfin))-1)*IF(OR(IF(Y65=Database!$B$608,Y39,0)=0,_xlpm.rpri=0),0,IF(Y65=Database!$B$608,Y39,0)*_xlpm.rpri/((1+_xlpm.rpri)^(_xlpm.nfin-_xlfn.SEQUENCE(MIN(Y41,_xlpm.nfin))+1)-1)*((1+_xlpm.rpri)^(_xlpm.nfin-_xlfn.SEQUENCE(MIN(Y41,_xlpm.nfin))+1)*(1-_xlpm.dfv^(_xlpm.nfin-_xlfn.SEQUENCE(MIN(Y41,_xlpm.nfin))+1))/_xlpm.dsc-_xlpm.dfv*IF(ABS(_xlpm.qrat-1)&lt;0.000000000001,(_xlpm.nfin-_xlfn.SEQUENCE(MIN(Y41,_xlpm.nfin))+1),(_xlpm.qrat^(_xlpm.nfin-_xlfn.SEQUENCE(MIN(Y41,_xlpm.nfin))+1)-1)/(_xlpm.qrat-1))))))+IF(MIN(Y41,_xlpm.nfin)&lt;1,0,SUMPRODUCT(_xlpm.dfv^(_xlfn.SEQUENCE(MIN(Y41,_xlpm.nfin))-1)*IF(OR(IF(Y67=Database!$B$608,Y40,0)=0,_xlpm.rpri=0),0,IF(Y67=Database!$B$608,Y40,0)*_xlpm.rpri/((1+_xlpm.rpri)^(_xlpm.nfin-_xlfn.SEQUENCE(MIN(Y41,_xlpm.nfin))+1)-1)*((1+_xlpm.rpri)^(_xlpm.nfin-_xlfn.SEQUENCE(MIN(Y41,_xlpm.nfin))+1)*(1-_xlpm.dfv^(_xlpm.nfin-_xlfn.SEQUENCE(MIN(Y41,_xlpm.nfin))+1))/_xlpm.dsc-_xlpm.dfv*IF(ABS(_xlpm.qrat-1)&lt;0.000000000001,(_xlpm.nfin-_xlfn.SEQUENCE(MIN(Y41,_xlpm.nfin))+1),(_xlpm.qrat^(_xlpm.nfin-_xlfn.SEQUENCE(MIN(Y41,_xlpm.nfin))+1)-1)/(_xlpm.qrat-1))))))+IF(MIN(Y17,_xlpm.nfin)&lt;1,0,SUMPRODUCT(_xlpm.dfv^(_xlfn.SEQUENCE(MIN(Y17,_xlpm.nfin))-1)*IF(OR(IF(AND(Y68=Database!$B$608,Y46=Database!$B$576),Y52,0)=0,_xlpm.rpri=0),0,IF(AND(Y68=Database!$B$608,Y46=Database!$B$576),Y52,0)*_xlpm.rpri/((1+_xlpm.rpri)^(_xlpm.nfin-_xlfn.SEQUENCE(MIN(Y17,_xlpm.nfin))+1)-1)*((1+_xlpm.rpri)^(_xlpm.nfin-_xlfn.SEQUENCE(MIN(Y17,_xlpm.nfin))+1)*(1-_xlpm.dfv^(_xlpm.nfin-_xlfn.SEQUENCE(MIN(Y17,_xlpm.nfin))+1))/_xlpm.dsc-_xlpm.dfv*IF(ABS(_xlpm.qrat-1)&lt;0.000000000001,(_xlpm.nfin-_xlfn.SEQUENCE(MIN(Y17,_xlpm.nfin))+1),(_xlpm.qrat^(_xlpm.nfin-_xlfn.SEQUENCE(MIN(Y17,_xlpm.nfin))+1)-1)/(_xlpm.qrat-1)))))))),IF(Y110=Database!$B$89,_xlpm.pvfin*_xlpm.ratio,_xlpm.pvfin))</f>
        <v>0</v>
      </c>
      <c r="Z114" s="350">
        <f>_xlfn.LET(_xlpm.dsc,Z16,_xlpm.dfv,1/(1+Z16),_xlpm.nfin,Z56,_xlpm.rpri,Z57,_xlpm.qrat,(1+Z57)/(1+Z16),_xlpm.ratio,Z104+1,_xlpm.pvfin,IF(_xlpm.nfin&lt;1,0,IF(Z59=Database!$B$631,Z83*_xlpm.dfv^_xlpm.nfin,IF(OR(IF(Z61=Database!$B$608,Z37,0)=0,_xlpm.rpri=0),0,IF(Z61=Database!$B$608,Z37,0)*_xlpm.rpri/((1+_xlpm.rpri)^_xlpm.nfin-1)*((1+_xlpm.rpri)^_xlpm.nfin*(1-_xlpm.dfv^_xlpm.nfin)/_xlpm.dsc-_xlpm.dfv*IF(ABS(_xlpm.qrat-1)&lt;0.000000000001,_xlpm.nfin,(_xlpm.qrat^_xlpm.nfin-1)/(_xlpm.qrat-1))))+IF(OR(IF(Z63=Database!$B$608,Z38,0)=0,_xlpm.rpri=0),0,IF(Z63=Database!$B$608,Z38,0)*_xlpm.rpri/((1+_xlpm.rpri)^_xlpm.nfin-1)*((1+_xlpm.rpri)^_xlpm.nfin*(1-_xlpm.dfv^_xlpm.nfin)/_xlpm.dsc-_xlpm.dfv*IF(ABS(_xlpm.qrat-1)&lt;0.000000000001,_xlpm.nfin,(_xlpm.qrat^_xlpm.nfin-1)/(_xlpm.qrat-1))))+IF(MIN(Z41,_xlpm.nfin)&lt;1,0,SUMPRODUCT(_xlpm.dfv^(_xlfn.SEQUENCE(MIN(Z41,_xlpm.nfin))-1)*IF(OR(IF(Z65=Database!$B$608,Z39,0)=0,_xlpm.rpri=0),0,IF(Z65=Database!$B$608,Z39,0)*_xlpm.rpri/((1+_xlpm.rpri)^(_xlpm.nfin-_xlfn.SEQUENCE(MIN(Z41,_xlpm.nfin))+1)-1)*((1+_xlpm.rpri)^(_xlpm.nfin-_xlfn.SEQUENCE(MIN(Z41,_xlpm.nfin))+1)*(1-_xlpm.dfv^(_xlpm.nfin-_xlfn.SEQUENCE(MIN(Z41,_xlpm.nfin))+1))/_xlpm.dsc-_xlpm.dfv*IF(ABS(_xlpm.qrat-1)&lt;0.000000000001,(_xlpm.nfin-_xlfn.SEQUENCE(MIN(Z41,_xlpm.nfin))+1),(_xlpm.qrat^(_xlpm.nfin-_xlfn.SEQUENCE(MIN(Z41,_xlpm.nfin))+1)-1)/(_xlpm.qrat-1))))))+IF(MIN(Z41,_xlpm.nfin)&lt;1,0,SUMPRODUCT(_xlpm.dfv^(_xlfn.SEQUENCE(MIN(Z41,_xlpm.nfin))-1)*IF(OR(IF(Z67=Database!$B$608,Z40,0)=0,_xlpm.rpri=0),0,IF(Z67=Database!$B$608,Z40,0)*_xlpm.rpri/((1+_xlpm.rpri)^(_xlpm.nfin-_xlfn.SEQUENCE(MIN(Z41,_xlpm.nfin))+1)-1)*((1+_xlpm.rpri)^(_xlpm.nfin-_xlfn.SEQUENCE(MIN(Z41,_xlpm.nfin))+1)*(1-_xlpm.dfv^(_xlpm.nfin-_xlfn.SEQUENCE(MIN(Z41,_xlpm.nfin))+1))/_xlpm.dsc-_xlpm.dfv*IF(ABS(_xlpm.qrat-1)&lt;0.000000000001,(_xlpm.nfin-_xlfn.SEQUENCE(MIN(Z41,_xlpm.nfin))+1),(_xlpm.qrat^(_xlpm.nfin-_xlfn.SEQUENCE(MIN(Z41,_xlpm.nfin))+1)-1)/(_xlpm.qrat-1))))))+IF(MIN(Z17,_xlpm.nfin)&lt;1,0,SUMPRODUCT(_xlpm.dfv^(_xlfn.SEQUENCE(MIN(Z17,_xlpm.nfin))-1)*IF(OR(IF(AND(Z68=Database!$B$608,Z46=Database!$B$576),Z52,0)=0,_xlpm.rpri=0),0,IF(AND(Z68=Database!$B$608,Z46=Database!$B$576),Z52,0)*_xlpm.rpri/((1+_xlpm.rpri)^(_xlpm.nfin-_xlfn.SEQUENCE(MIN(Z17,_xlpm.nfin))+1)-1)*((1+_xlpm.rpri)^(_xlpm.nfin-_xlfn.SEQUENCE(MIN(Z17,_xlpm.nfin))+1)*(1-_xlpm.dfv^(_xlpm.nfin-_xlfn.SEQUENCE(MIN(Z17,_xlpm.nfin))+1))/_xlpm.dsc-_xlpm.dfv*IF(ABS(_xlpm.qrat-1)&lt;0.000000000001,(_xlpm.nfin-_xlfn.SEQUENCE(MIN(Z17,_xlpm.nfin))+1),(_xlpm.qrat^(_xlpm.nfin-_xlfn.SEQUENCE(MIN(Z17,_xlpm.nfin))+1)-1)/(_xlpm.qrat-1)))))))),IF(Z110=Database!$B$89,_xlpm.pvfin*_xlpm.ratio,_xlpm.pvfin))</f>
        <v>0</v>
      </c>
      <c r="AA114" s="350">
        <f>_xlfn.LET(_xlpm.dsc,AA16,_xlpm.dfv,1/(1+AA16),_xlpm.nfin,AA56,_xlpm.rpri,AA57,_xlpm.qrat,(1+AA57)/(1+AA16),_xlpm.ratio,AA104+1,_xlpm.pvfin,IF(_xlpm.nfin&lt;1,0,IF(AA59=Database!$B$631,AA83*_xlpm.dfv^_xlpm.nfin,IF(OR(IF(AA61=Database!$B$608,AA37,0)=0,_xlpm.rpri=0),0,IF(AA61=Database!$B$608,AA37,0)*_xlpm.rpri/((1+_xlpm.rpri)^_xlpm.nfin-1)*((1+_xlpm.rpri)^_xlpm.nfin*(1-_xlpm.dfv^_xlpm.nfin)/_xlpm.dsc-_xlpm.dfv*IF(ABS(_xlpm.qrat-1)&lt;0.000000000001,_xlpm.nfin,(_xlpm.qrat^_xlpm.nfin-1)/(_xlpm.qrat-1))))+IF(OR(IF(AA63=Database!$B$608,AA38,0)=0,_xlpm.rpri=0),0,IF(AA63=Database!$B$608,AA38,0)*_xlpm.rpri/((1+_xlpm.rpri)^_xlpm.nfin-1)*((1+_xlpm.rpri)^_xlpm.nfin*(1-_xlpm.dfv^_xlpm.nfin)/_xlpm.dsc-_xlpm.dfv*IF(ABS(_xlpm.qrat-1)&lt;0.000000000001,_xlpm.nfin,(_xlpm.qrat^_xlpm.nfin-1)/(_xlpm.qrat-1))))+IF(MIN(AA41,_xlpm.nfin)&lt;1,0,SUMPRODUCT(_xlpm.dfv^(_xlfn.SEQUENCE(MIN(AA41,_xlpm.nfin))-1)*IF(OR(IF(AA65=Database!$B$608,AA39,0)=0,_xlpm.rpri=0),0,IF(AA65=Database!$B$608,AA39,0)*_xlpm.rpri/((1+_xlpm.rpri)^(_xlpm.nfin-_xlfn.SEQUENCE(MIN(AA41,_xlpm.nfin))+1)-1)*((1+_xlpm.rpri)^(_xlpm.nfin-_xlfn.SEQUENCE(MIN(AA41,_xlpm.nfin))+1)*(1-_xlpm.dfv^(_xlpm.nfin-_xlfn.SEQUENCE(MIN(AA41,_xlpm.nfin))+1))/_xlpm.dsc-_xlpm.dfv*IF(ABS(_xlpm.qrat-1)&lt;0.000000000001,(_xlpm.nfin-_xlfn.SEQUENCE(MIN(AA41,_xlpm.nfin))+1),(_xlpm.qrat^(_xlpm.nfin-_xlfn.SEQUENCE(MIN(AA41,_xlpm.nfin))+1)-1)/(_xlpm.qrat-1))))))+IF(MIN(AA41,_xlpm.nfin)&lt;1,0,SUMPRODUCT(_xlpm.dfv^(_xlfn.SEQUENCE(MIN(AA41,_xlpm.nfin))-1)*IF(OR(IF(AA67=Database!$B$608,AA40,0)=0,_xlpm.rpri=0),0,IF(AA67=Database!$B$608,AA40,0)*_xlpm.rpri/((1+_xlpm.rpri)^(_xlpm.nfin-_xlfn.SEQUENCE(MIN(AA41,_xlpm.nfin))+1)-1)*((1+_xlpm.rpri)^(_xlpm.nfin-_xlfn.SEQUENCE(MIN(AA41,_xlpm.nfin))+1)*(1-_xlpm.dfv^(_xlpm.nfin-_xlfn.SEQUENCE(MIN(AA41,_xlpm.nfin))+1))/_xlpm.dsc-_xlpm.dfv*IF(ABS(_xlpm.qrat-1)&lt;0.000000000001,(_xlpm.nfin-_xlfn.SEQUENCE(MIN(AA41,_xlpm.nfin))+1),(_xlpm.qrat^(_xlpm.nfin-_xlfn.SEQUENCE(MIN(AA41,_xlpm.nfin))+1)-1)/(_xlpm.qrat-1))))))+IF(MIN(AA17,_xlpm.nfin)&lt;1,0,SUMPRODUCT(_xlpm.dfv^(_xlfn.SEQUENCE(MIN(AA17,_xlpm.nfin))-1)*IF(OR(IF(AND(AA68=Database!$B$608,AA46=Database!$B$576),AA52,0)=0,_xlpm.rpri=0),0,IF(AND(AA68=Database!$B$608,AA46=Database!$B$576),AA52,0)*_xlpm.rpri/((1+_xlpm.rpri)^(_xlpm.nfin-_xlfn.SEQUENCE(MIN(AA17,_xlpm.nfin))+1)-1)*((1+_xlpm.rpri)^(_xlpm.nfin-_xlfn.SEQUENCE(MIN(AA17,_xlpm.nfin))+1)*(1-_xlpm.dfv^(_xlpm.nfin-_xlfn.SEQUENCE(MIN(AA17,_xlpm.nfin))+1))/_xlpm.dsc-_xlpm.dfv*IF(ABS(_xlpm.qrat-1)&lt;0.000000000001,(_xlpm.nfin-_xlfn.SEQUENCE(MIN(AA17,_xlpm.nfin))+1),(_xlpm.qrat^(_xlpm.nfin-_xlfn.SEQUENCE(MIN(AA17,_xlpm.nfin))+1)-1)/(_xlpm.qrat-1)))))))),IF(AA110=Database!$B$89,_xlpm.pvfin*_xlpm.ratio,_xlpm.pvfin))</f>
        <v>0</v>
      </c>
      <c r="AB114" s="350">
        <f>_xlfn.LET(_xlpm.dsc,AB16,_xlpm.dfv,1/(1+AB16),_xlpm.nfin,AB56,_xlpm.rpri,AB57,_xlpm.qrat,(1+AB57)/(1+AB16),_xlpm.ratio,AB104+1,_xlpm.pvfin,IF(_xlpm.nfin&lt;1,0,IF(AB59=Database!$B$631,AB83*_xlpm.dfv^_xlpm.nfin,IF(OR(IF(AB61=Database!$B$608,AB37,0)=0,_xlpm.rpri=0),0,IF(AB61=Database!$B$608,AB37,0)*_xlpm.rpri/((1+_xlpm.rpri)^_xlpm.nfin-1)*((1+_xlpm.rpri)^_xlpm.nfin*(1-_xlpm.dfv^_xlpm.nfin)/_xlpm.dsc-_xlpm.dfv*IF(ABS(_xlpm.qrat-1)&lt;0.000000000001,_xlpm.nfin,(_xlpm.qrat^_xlpm.nfin-1)/(_xlpm.qrat-1))))+IF(OR(IF(AB63=Database!$B$608,AB38,0)=0,_xlpm.rpri=0),0,IF(AB63=Database!$B$608,AB38,0)*_xlpm.rpri/((1+_xlpm.rpri)^_xlpm.nfin-1)*((1+_xlpm.rpri)^_xlpm.nfin*(1-_xlpm.dfv^_xlpm.nfin)/_xlpm.dsc-_xlpm.dfv*IF(ABS(_xlpm.qrat-1)&lt;0.000000000001,_xlpm.nfin,(_xlpm.qrat^_xlpm.nfin-1)/(_xlpm.qrat-1))))+IF(MIN(AB41,_xlpm.nfin)&lt;1,0,SUMPRODUCT(_xlpm.dfv^(_xlfn.SEQUENCE(MIN(AB41,_xlpm.nfin))-1)*IF(OR(IF(AB65=Database!$B$608,AB39,0)=0,_xlpm.rpri=0),0,IF(AB65=Database!$B$608,AB39,0)*_xlpm.rpri/((1+_xlpm.rpri)^(_xlpm.nfin-_xlfn.SEQUENCE(MIN(AB41,_xlpm.nfin))+1)-1)*((1+_xlpm.rpri)^(_xlpm.nfin-_xlfn.SEQUENCE(MIN(AB41,_xlpm.nfin))+1)*(1-_xlpm.dfv^(_xlpm.nfin-_xlfn.SEQUENCE(MIN(AB41,_xlpm.nfin))+1))/_xlpm.dsc-_xlpm.dfv*IF(ABS(_xlpm.qrat-1)&lt;0.000000000001,(_xlpm.nfin-_xlfn.SEQUENCE(MIN(AB41,_xlpm.nfin))+1),(_xlpm.qrat^(_xlpm.nfin-_xlfn.SEQUENCE(MIN(AB41,_xlpm.nfin))+1)-1)/(_xlpm.qrat-1))))))+IF(MIN(AB41,_xlpm.nfin)&lt;1,0,SUMPRODUCT(_xlpm.dfv^(_xlfn.SEQUENCE(MIN(AB41,_xlpm.nfin))-1)*IF(OR(IF(AB67=Database!$B$608,AB40,0)=0,_xlpm.rpri=0),0,IF(AB67=Database!$B$608,AB40,0)*_xlpm.rpri/((1+_xlpm.rpri)^(_xlpm.nfin-_xlfn.SEQUENCE(MIN(AB41,_xlpm.nfin))+1)-1)*((1+_xlpm.rpri)^(_xlpm.nfin-_xlfn.SEQUENCE(MIN(AB41,_xlpm.nfin))+1)*(1-_xlpm.dfv^(_xlpm.nfin-_xlfn.SEQUENCE(MIN(AB41,_xlpm.nfin))+1))/_xlpm.dsc-_xlpm.dfv*IF(ABS(_xlpm.qrat-1)&lt;0.000000000001,(_xlpm.nfin-_xlfn.SEQUENCE(MIN(AB41,_xlpm.nfin))+1),(_xlpm.qrat^(_xlpm.nfin-_xlfn.SEQUENCE(MIN(AB41,_xlpm.nfin))+1)-1)/(_xlpm.qrat-1))))))+IF(MIN(AB17,_xlpm.nfin)&lt;1,0,SUMPRODUCT(_xlpm.dfv^(_xlfn.SEQUENCE(MIN(AB17,_xlpm.nfin))-1)*IF(OR(IF(AND(AB68=Database!$B$608,AB46=Database!$B$576),AB52,0)=0,_xlpm.rpri=0),0,IF(AND(AB68=Database!$B$608,AB46=Database!$B$576),AB52,0)*_xlpm.rpri/((1+_xlpm.rpri)^(_xlpm.nfin-_xlfn.SEQUENCE(MIN(AB17,_xlpm.nfin))+1)-1)*((1+_xlpm.rpri)^(_xlpm.nfin-_xlfn.SEQUENCE(MIN(AB17,_xlpm.nfin))+1)*(1-_xlpm.dfv^(_xlpm.nfin-_xlfn.SEQUENCE(MIN(AB17,_xlpm.nfin))+1))/_xlpm.dsc-_xlpm.dfv*IF(ABS(_xlpm.qrat-1)&lt;0.000000000001,(_xlpm.nfin-_xlfn.SEQUENCE(MIN(AB17,_xlpm.nfin))+1),(_xlpm.qrat^(_xlpm.nfin-_xlfn.SEQUENCE(MIN(AB17,_xlpm.nfin))+1)-1)/(_xlpm.qrat-1)))))))),IF(AB110=Database!$B$89,_xlpm.pvfin*_xlpm.ratio,_xlpm.pvfin))</f>
        <v>0</v>
      </c>
      <c r="AC114" s="350">
        <f>_xlfn.LET(_xlpm.dsc,AC16,_xlpm.dfv,1/(1+AC16),_xlpm.nfin,AC56,_xlpm.rpri,AC57,_xlpm.qrat,(1+AC57)/(1+AC16),_xlpm.ratio,AC104+1,_xlpm.pvfin,IF(_xlpm.nfin&lt;1,0,IF(AC59=Database!$B$631,AC83*_xlpm.dfv^_xlpm.nfin,IF(OR(IF(AC61=Database!$B$608,AC37,0)=0,_xlpm.rpri=0),0,IF(AC61=Database!$B$608,AC37,0)*_xlpm.rpri/((1+_xlpm.rpri)^_xlpm.nfin-1)*((1+_xlpm.rpri)^_xlpm.nfin*(1-_xlpm.dfv^_xlpm.nfin)/_xlpm.dsc-_xlpm.dfv*IF(ABS(_xlpm.qrat-1)&lt;0.000000000001,_xlpm.nfin,(_xlpm.qrat^_xlpm.nfin-1)/(_xlpm.qrat-1))))+IF(OR(IF(AC63=Database!$B$608,AC38,0)=0,_xlpm.rpri=0),0,IF(AC63=Database!$B$608,AC38,0)*_xlpm.rpri/((1+_xlpm.rpri)^_xlpm.nfin-1)*((1+_xlpm.rpri)^_xlpm.nfin*(1-_xlpm.dfv^_xlpm.nfin)/_xlpm.dsc-_xlpm.dfv*IF(ABS(_xlpm.qrat-1)&lt;0.000000000001,_xlpm.nfin,(_xlpm.qrat^_xlpm.nfin-1)/(_xlpm.qrat-1))))+IF(MIN(AC41,_xlpm.nfin)&lt;1,0,SUMPRODUCT(_xlpm.dfv^(_xlfn.SEQUENCE(MIN(AC41,_xlpm.nfin))-1)*IF(OR(IF(AC65=Database!$B$608,AC39,0)=0,_xlpm.rpri=0),0,IF(AC65=Database!$B$608,AC39,0)*_xlpm.rpri/((1+_xlpm.rpri)^(_xlpm.nfin-_xlfn.SEQUENCE(MIN(AC41,_xlpm.nfin))+1)-1)*((1+_xlpm.rpri)^(_xlpm.nfin-_xlfn.SEQUENCE(MIN(AC41,_xlpm.nfin))+1)*(1-_xlpm.dfv^(_xlpm.nfin-_xlfn.SEQUENCE(MIN(AC41,_xlpm.nfin))+1))/_xlpm.dsc-_xlpm.dfv*IF(ABS(_xlpm.qrat-1)&lt;0.000000000001,(_xlpm.nfin-_xlfn.SEQUENCE(MIN(AC41,_xlpm.nfin))+1),(_xlpm.qrat^(_xlpm.nfin-_xlfn.SEQUENCE(MIN(AC41,_xlpm.nfin))+1)-1)/(_xlpm.qrat-1))))))+IF(MIN(AC41,_xlpm.nfin)&lt;1,0,SUMPRODUCT(_xlpm.dfv^(_xlfn.SEQUENCE(MIN(AC41,_xlpm.nfin))-1)*IF(OR(IF(AC67=Database!$B$608,AC40,0)=0,_xlpm.rpri=0),0,IF(AC67=Database!$B$608,AC40,0)*_xlpm.rpri/((1+_xlpm.rpri)^(_xlpm.nfin-_xlfn.SEQUENCE(MIN(AC41,_xlpm.nfin))+1)-1)*((1+_xlpm.rpri)^(_xlpm.nfin-_xlfn.SEQUENCE(MIN(AC41,_xlpm.nfin))+1)*(1-_xlpm.dfv^(_xlpm.nfin-_xlfn.SEQUENCE(MIN(AC41,_xlpm.nfin))+1))/_xlpm.dsc-_xlpm.dfv*IF(ABS(_xlpm.qrat-1)&lt;0.000000000001,(_xlpm.nfin-_xlfn.SEQUENCE(MIN(AC41,_xlpm.nfin))+1),(_xlpm.qrat^(_xlpm.nfin-_xlfn.SEQUENCE(MIN(AC41,_xlpm.nfin))+1)-1)/(_xlpm.qrat-1))))))+IF(MIN(AC17,_xlpm.nfin)&lt;1,0,SUMPRODUCT(_xlpm.dfv^(_xlfn.SEQUENCE(MIN(AC17,_xlpm.nfin))-1)*IF(OR(IF(AND(AC68=Database!$B$608,AC46=Database!$B$576),AC52,0)=0,_xlpm.rpri=0),0,IF(AND(AC68=Database!$B$608,AC46=Database!$B$576),AC52,0)*_xlpm.rpri/((1+_xlpm.rpri)^(_xlpm.nfin-_xlfn.SEQUENCE(MIN(AC17,_xlpm.nfin))+1)-1)*((1+_xlpm.rpri)^(_xlpm.nfin-_xlfn.SEQUENCE(MIN(AC17,_xlpm.nfin))+1)*(1-_xlpm.dfv^(_xlpm.nfin-_xlfn.SEQUENCE(MIN(AC17,_xlpm.nfin))+1))/_xlpm.dsc-_xlpm.dfv*IF(ABS(_xlpm.qrat-1)&lt;0.000000000001,(_xlpm.nfin-_xlfn.SEQUENCE(MIN(AC17,_xlpm.nfin))+1),(_xlpm.qrat^(_xlpm.nfin-_xlfn.SEQUENCE(MIN(AC17,_xlpm.nfin))+1)-1)/(_xlpm.qrat-1)))))))),IF(AC110=Database!$B$89,_xlpm.pvfin*_xlpm.ratio,_xlpm.pvfin))</f>
        <v>0</v>
      </c>
      <c r="AD114" s="350">
        <f>_xlfn.LET(_xlpm.dsc,AD16,_xlpm.dfv,1/(1+AD16),_xlpm.nfin,AD56,_xlpm.rpri,AD57,_xlpm.qrat,(1+AD57)/(1+AD16),_xlpm.ratio,AD104+1,_xlpm.pvfin,IF(_xlpm.nfin&lt;1,0,IF(AD59=Database!$B$631,AD83*_xlpm.dfv^_xlpm.nfin,IF(OR(IF(AD61=Database!$B$608,AD37,0)=0,_xlpm.rpri=0),0,IF(AD61=Database!$B$608,AD37,0)*_xlpm.rpri/((1+_xlpm.rpri)^_xlpm.nfin-1)*((1+_xlpm.rpri)^_xlpm.nfin*(1-_xlpm.dfv^_xlpm.nfin)/_xlpm.dsc-_xlpm.dfv*IF(ABS(_xlpm.qrat-1)&lt;0.000000000001,_xlpm.nfin,(_xlpm.qrat^_xlpm.nfin-1)/(_xlpm.qrat-1))))+IF(OR(IF(AD63=Database!$B$608,AD38,0)=0,_xlpm.rpri=0),0,IF(AD63=Database!$B$608,AD38,0)*_xlpm.rpri/((1+_xlpm.rpri)^_xlpm.nfin-1)*((1+_xlpm.rpri)^_xlpm.nfin*(1-_xlpm.dfv^_xlpm.nfin)/_xlpm.dsc-_xlpm.dfv*IF(ABS(_xlpm.qrat-1)&lt;0.000000000001,_xlpm.nfin,(_xlpm.qrat^_xlpm.nfin-1)/(_xlpm.qrat-1))))+IF(MIN(AD41,_xlpm.nfin)&lt;1,0,SUMPRODUCT(_xlpm.dfv^(_xlfn.SEQUENCE(MIN(AD41,_xlpm.nfin))-1)*IF(OR(IF(AD65=Database!$B$608,AD39,0)=0,_xlpm.rpri=0),0,IF(AD65=Database!$B$608,AD39,0)*_xlpm.rpri/((1+_xlpm.rpri)^(_xlpm.nfin-_xlfn.SEQUENCE(MIN(AD41,_xlpm.nfin))+1)-1)*((1+_xlpm.rpri)^(_xlpm.nfin-_xlfn.SEQUENCE(MIN(AD41,_xlpm.nfin))+1)*(1-_xlpm.dfv^(_xlpm.nfin-_xlfn.SEQUENCE(MIN(AD41,_xlpm.nfin))+1))/_xlpm.dsc-_xlpm.dfv*IF(ABS(_xlpm.qrat-1)&lt;0.000000000001,(_xlpm.nfin-_xlfn.SEQUENCE(MIN(AD41,_xlpm.nfin))+1),(_xlpm.qrat^(_xlpm.nfin-_xlfn.SEQUENCE(MIN(AD41,_xlpm.nfin))+1)-1)/(_xlpm.qrat-1))))))+IF(MIN(AD41,_xlpm.nfin)&lt;1,0,SUMPRODUCT(_xlpm.dfv^(_xlfn.SEQUENCE(MIN(AD41,_xlpm.nfin))-1)*IF(OR(IF(AD67=Database!$B$608,AD40,0)=0,_xlpm.rpri=0),0,IF(AD67=Database!$B$608,AD40,0)*_xlpm.rpri/((1+_xlpm.rpri)^(_xlpm.nfin-_xlfn.SEQUENCE(MIN(AD41,_xlpm.nfin))+1)-1)*((1+_xlpm.rpri)^(_xlpm.nfin-_xlfn.SEQUENCE(MIN(AD41,_xlpm.nfin))+1)*(1-_xlpm.dfv^(_xlpm.nfin-_xlfn.SEQUENCE(MIN(AD41,_xlpm.nfin))+1))/_xlpm.dsc-_xlpm.dfv*IF(ABS(_xlpm.qrat-1)&lt;0.000000000001,(_xlpm.nfin-_xlfn.SEQUENCE(MIN(AD41,_xlpm.nfin))+1),(_xlpm.qrat^(_xlpm.nfin-_xlfn.SEQUENCE(MIN(AD41,_xlpm.nfin))+1)-1)/(_xlpm.qrat-1))))))+IF(MIN(AD17,_xlpm.nfin)&lt;1,0,SUMPRODUCT(_xlpm.dfv^(_xlfn.SEQUENCE(MIN(AD17,_xlpm.nfin))-1)*IF(OR(IF(AND(AD68=Database!$B$608,AD46=Database!$B$576),AD52,0)=0,_xlpm.rpri=0),0,IF(AND(AD68=Database!$B$608,AD46=Database!$B$576),AD52,0)*_xlpm.rpri/((1+_xlpm.rpri)^(_xlpm.nfin-_xlfn.SEQUENCE(MIN(AD17,_xlpm.nfin))+1)-1)*((1+_xlpm.rpri)^(_xlpm.nfin-_xlfn.SEQUENCE(MIN(AD17,_xlpm.nfin))+1)*(1-_xlpm.dfv^(_xlpm.nfin-_xlfn.SEQUENCE(MIN(AD17,_xlpm.nfin))+1))/_xlpm.dsc-_xlpm.dfv*IF(ABS(_xlpm.qrat-1)&lt;0.000000000001,(_xlpm.nfin-_xlfn.SEQUENCE(MIN(AD17,_xlpm.nfin))+1),(_xlpm.qrat^(_xlpm.nfin-_xlfn.SEQUENCE(MIN(AD17,_xlpm.nfin))+1)-1)/(_xlpm.qrat-1)))))))),IF(AD110=Database!$B$89,_xlpm.pvfin*_xlpm.ratio,_xlpm.pvfin))</f>
        <v>0</v>
      </c>
      <c r="AE114" s="350">
        <f>_xlfn.LET(_xlpm.dsc,AE16,_xlpm.dfv,1/(1+AE16),_xlpm.nfin,AE56,_xlpm.rpri,AE57,_xlpm.qrat,(1+AE57)/(1+AE16),_xlpm.ratio,AE104+1,_xlpm.pvfin,IF(_xlpm.nfin&lt;1,0,IF(AE59=Database!$B$631,AE83*_xlpm.dfv^_xlpm.nfin,IF(OR(IF(AE61=Database!$B$608,AE37,0)=0,_xlpm.rpri=0),0,IF(AE61=Database!$B$608,AE37,0)*_xlpm.rpri/((1+_xlpm.rpri)^_xlpm.nfin-1)*((1+_xlpm.rpri)^_xlpm.nfin*(1-_xlpm.dfv^_xlpm.nfin)/_xlpm.dsc-_xlpm.dfv*IF(ABS(_xlpm.qrat-1)&lt;0.000000000001,_xlpm.nfin,(_xlpm.qrat^_xlpm.nfin-1)/(_xlpm.qrat-1))))+IF(OR(IF(AE63=Database!$B$608,AE38,0)=0,_xlpm.rpri=0),0,IF(AE63=Database!$B$608,AE38,0)*_xlpm.rpri/((1+_xlpm.rpri)^_xlpm.nfin-1)*((1+_xlpm.rpri)^_xlpm.nfin*(1-_xlpm.dfv^_xlpm.nfin)/_xlpm.dsc-_xlpm.dfv*IF(ABS(_xlpm.qrat-1)&lt;0.000000000001,_xlpm.nfin,(_xlpm.qrat^_xlpm.nfin-1)/(_xlpm.qrat-1))))+IF(MIN(AE41,_xlpm.nfin)&lt;1,0,SUMPRODUCT(_xlpm.dfv^(_xlfn.SEQUENCE(MIN(AE41,_xlpm.nfin))-1)*IF(OR(IF(AE65=Database!$B$608,AE39,0)=0,_xlpm.rpri=0),0,IF(AE65=Database!$B$608,AE39,0)*_xlpm.rpri/((1+_xlpm.rpri)^(_xlpm.nfin-_xlfn.SEQUENCE(MIN(AE41,_xlpm.nfin))+1)-1)*((1+_xlpm.rpri)^(_xlpm.nfin-_xlfn.SEQUENCE(MIN(AE41,_xlpm.nfin))+1)*(1-_xlpm.dfv^(_xlpm.nfin-_xlfn.SEQUENCE(MIN(AE41,_xlpm.nfin))+1))/_xlpm.dsc-_xlpm.dfv*IF(ABS(_xlpm.qrat-1)&lt;0.000000000001,(_xlpm.nfin-_xlfn.SEQUENCE(MIN(AE41,_xlpm.nfin))+1),(_xlpm.qrat^(_xlpm.nfin-_xlfn.SEQUENCE(MIN(AE41,_xlpm.nfin))+1)-1)/(_xlpm.qrat-1))))))+IF(MIN(AE41,_xlpm.nfin)&lt;1,0,SUMPRODUCT(_xlpm.dfv^(_xlfn.SEQUENCE(MIN(AE41,_xlpm.nfin))-1)*IF(OR(IF(AE67=Database!$B$608,AE40,0)=0,_xlpm.rpri=0),0,IF(AE67=Database!$B$608,AE40,0)*_xlpm.rpri/((1+_xlpm.rpri)^(_xlpm.nfin-_xlfn.SEQUENCE(MIN(AE41,_xlpm.nfin))+1)-1)*((1+_xlpm.rpri)^(_xlpm.nfin-_xlfn.SEQUENCE(MIN(AE41,_xlpm.nfin))+1)*(1-_xlpm.dfv^(_xlpm.nfin-_xlfn.SEQUENCE(MIN(AE41,_xlpm.nfin))+1))/_xlpm.dsc-_xlpm.dfv*IF(ABS(_xlpm.qrat-1)&lt;0.000000000001,(_xlpm.nfin-_xlfn.SEQUENCE(MIN(AE41,_xlpm.nfin))+1),(_xlpm.qrat^(_xlpm.nfin-_xlfn.SEQUENCE(MIN(AE41,_xlpm.nfin))+1)-1)/(_xlpm.qrat-1))))))+IF(MIN(AE17,_xlpm.nfin)&lt;1,0,SUMPRODUCT(_xlpm.dfv^(_xlfn.SEQUENCE(MIN(AE17,_xlpm.nfin))-1)*IF(OR(IF(AND(AE68=Database!$B$608,AE46=Database!$B$576),AE52,0)=0,_xlpm.rpri=0),0,IF(AND(AE68=Database!$B$608,AE46=Database!$B$576),AE52,0)*_xlpm.rpri/((1+_xlpm.rpri)^(_xlpm.nfin-_xlfn.SEQUENCE(MIN(AE17,_xlpm.nfin))+1)-1)*((1+_xlpm.rpri)^(_xlpm.nfin-_xlfn.SEQUENCE(MIN(AE17,_xlpm.nfin))+1)*(1-_xlpm.dfv^(_xlpm.nfin-_xlfn.SEQUENCE(MIN(AE17,_xlpm.nfin))+1))/_xlpm.dsc-_xlpm.dfv*IF(ABS(_xlpm.qrat-1)&lt;0.000000000001,(_xlpm.nfin-_xlfn.SEQUENCE(MIN(AE17,_xlpm.nfin))+1),(_xlpm.qrat^(_xlpm.nfin-_xlfn.SEQUENCE(MIN(AE17,_xlpm.nfin))+1)-1)/(_xlpm.qrat-1)))))))),IF(AE110=Database!$B$89,_xlpm.pvfin*_xlpm.ratio,_xlpm.pvfin))</f>
        <v>0</v>
      </c>
      <c r="AF114" s="350">
        <f>_xlfn.LET(_xlpm.dsc,AF16,_xlpm.dfv,1/(1+AF16),_xlpm.nfin,AF56,_xlpm.rpri,AF57,_xlpm.qrat,(1+AF57)/(1+AF16),_xlpm.ratio,AF104+1,_xlpm.pvfin,IF(_xlpm.nfin&lt;1,0,IF(AF59=Database!$B$631,AF83*_xlpm.dfv^_xlpm.nfin,IF(OR(IF(AF61=Database!$B$608,AF37,0)=0,_xlpm.rpri=0),0,IF(AF61=Database!$B$608,AF37,0)*_xlpm.rpri/((1+_xlpm.rpri)^_xlpm.nfin-1)*((1+_xlpm.rpri)^_xlpm.nfin*(1-_xlpm.dfv^_xlpm.nfin)/_xlpm.dsc-_xlpm.dfv*IF(ABS(_xlpm.qrat-1)&lt;0.000000000001,_xlpm.nfin,(_xlpm.qrat^_xlpm.nfin-1)/(_xlpm.qrat-1))))+IF(OR(IF(AF63=Database!$B$608,AF38,0)=0,_xlpm.rpri=0),0,IF(AF63=Database!$B$608,AF38,0)*_xlpm.rpri/((1+_xlpm.rpri)^_xlpm.nfin-1)*((1+_xlpm.rpri)^_xlpm.nfin*(1-_xlpm.dfv^_xlpm.nfin)/_xlpm.dsc-_xlpm.dfv*IF(ABS(_xlpm.qrat-1)&lt;0.000000000001,_xlpm.nfin,(_xlpm.qrat^_xlpm.nfin-1)/(_xlpm.qrat-1))))+IF(MIN(AF41,_xlpm.nfin)&lt;1,0,SUMPRODUCT(_xlpm.dfv^(_xlfn.SEQUENCE(MIN(AF41,_xlpm.nfin))-1)*IF(OR(IF(AF65=Database!$B$608,AF39,0)=0,_xlpm.rpri=0),0,IF(AF65=Database!$B$608,AF39,0)*_xlpm.rpri/((1+_xlpm.rpri)^(_xlpm.nfin-_xlfn.SEQUENCE(MIN(AF41,_xlpm.nfin))+1)-1)*((1+_xlpm.rpri)^(_xlpm.nfin-_xlfn.SEQUENCE(MIN(AF41,_xlpm.nfin))+1)*(1-_xlpm.dfv^(_xlpm.nfin-_xlfn.SEQUENCE(MIN(AF41,_xlpm.nfin))+1))/_xlpm.dsc-_xlpm.dfv*IF(ABS(_xlpm.qrat-1)&lt;0.000000000001,(_xlpm.nfin-_xlfn.SEQUENCE(MIN(AF41,_xlpm.nfin))+1),(_xlpm.qrat^(_xlpm.nfin-_xlfn.SEQUENCE(MIN(AF41,_xlpm.nfin))+1)-1)/(_xlpm.qrat-1))))))+IF(MIN(AF41,_xlpm.nfin)&lt;1,0,SUMPRODUCT(_xlpm.dfv^(_xlfn.SEQUENCE(MIN(AF41,_xlpm.nfin))-1)*IF(OR(IF(AF67=Database!$B$608,AF40,0)=0,_xlpm.rpri=0),0,IF(AF67=Database!$B$608,AF40,0)*_xlpm.rpri/((1+_xlpm.rpri)^(_xlpm.nfin-_xlfn.SEQUENCE(MIN(AF41,_xlpm.nfin))+1)-1)*((1+_xlpm.rpri)^(_xlpm.nfin-_xlfn.SEQUENCE(MIN(AF41,_xlpm.nfin))+1)*(1-_xlpm.dfv^(_xlpm.nfin-_xlfn.SEQUENCE(MIN(AF41,_xlpm.nfin))+1))/_xlpm.dsc-_xlpm.dfv*IF(ABS(_xlpm.qrat-1)&lt;0.000000000001,(_xlpm.nfin-_xlfn.SEQUENCE(MIN(AF41,_xlpm.nfin))+1),(_xlpm.qrat^(_xlpm.nfin-_xlfn.SEQUENCE(MIN(AF41,_xlpm.nfin))+1)-1)/(_xlpm.qrat-1))))))+IF(MIN(AF17,_xlpm.nfin)&lt;1,0,SUMPRODUCT(_xlpm.dfv^(_xlfn.SEQUENCE(MIN(AF17,_xlpm.nfin))-1)*IF(OR(IF(AND(AF68=Database!$B$608,AF46=Database!$B$576),AF52,0)=0,_xlpm.rpri=0),0,IF(AND(AF68=Database!$B$608,AF46=Database!$B$576),AF52,0)*_xlpm.rpri/((1+_xlpm.rpri)^(_xlpm.nfin-_xlfn.SEQUENCE(MIN(AF17,_xlpm.nfin))+1)-1)*((1+_xlpm.rpri)^(_xlpm.nfin-_xlfn.SEQUENCE(MIN(AF17,_xlpm.nfin))+1)*(1-_xlpm.dfv^(_xlpm.nfin-_xlfn.SEQUENCE(MIN(AF17,_xlpm.nfin))+1))/_xlpm.dsc-_xlpm.dfv*IF(ABS(_xlpm.qrat-1)&lt;0.000000000001,(_xlpm.nfin-_xlfn.SEQUENCE(MIN(AF17,_xlpm.nfin))+1),(_xlpm.qrat^(_xlpm.nfin-_xlfn.SEQUENCE(MIN(AF17,_xlpm.nfin))+1)-1)/(_xlpm.qrat-1)))))))),IF(AF110=Database!$B$89,_xlpm.pvfin*_xlpm.ratio,_xlpm.pvfin))</f>
        <v>0</v>
      </c>
      <c r="AG114" s="350">
        <f>_xlfn.LET(_xlpm.dsc,AG16,_xlpm.dfv,1/(1+AG16),_xlpm.nfin,AG56,_xlpm.rpri,AG57,_xlpm.qrat,(1+AG57)/(1+AG16),_xlpm.ratio,AG104+1,_xlpm.pvfin,IF(_xlpm.nfin&lt;1,0,IF(AG59=Database!$B$631,AG83*_xlpm.dfv^_xlpm.nfin,IF(OR(IF(AG61=Database!$B$608,AG37,0)=0,_xlpm.rpri=0),0,IF(AG61=Database!$B$608,AG37,0)*_xlpm.rpri/((1+_xlpm.rpri)^_xlpm.nfin-1)*((1+_xlpm.rpri)^_xlpm.nfin*(1-_xlpm.dfv^_xlpm.nfin)/_xlpm.dsc-_xlpm.dfv*IF(ABS(_xlpm.qrat-1)&lt;0.000000000001,_xlpm.nfin,(_xlpm.qrat^_xlpm.nfin-1)/(_xlpm.qrat-1))))+IF(OR(IF(AG63=Database!$B$608,AG38,0)=0,_xlpm.rpri=0),0,IF(AG63=Database!$B$608,AG38,0)*_xlpm.rpri/((1+_xlpm.rpri)^_xlpm.nfin-1)*((1+_xlpm.rpri)^_xlpm.nfin*(1-_xlpm.dfv^_xlpm.nfin)/_xlpm.dsc-_xlpm.dfv*IF(ABS(_xlpm.qrat-1)&lt;0.000000000001,_xlpm.nfin,(_xlpm.qrat^_xlpm.nfin-1)/(_xlpm.qrat-1))))+IF(MIN(AG41,_xlpm.nfin)&lt;1,0,SUMPRODUCT(_xlpm.dfv^(_xlfn.SEQUENCE(MIN(AG41,_xlpm.nfin))-1)*IF(OR(IF(AG65=Database!$B$608,AG39,0)=0,_xlpm.rpri=0),0,IF(AG65=Database!$B$608,AG39,0)*_xlpm.rpri/((1+_xlpm.rpri)^(_xlpm.nfin-_xlfn.SEQUENCE(MIN(AG41,_xlpm.nfin))+1)-1)*((1+_xlpm.rpri)^(_xlpm.nfin-_xlfn.SEQUENCE(MIN(AG41,_xlpm.nfin))+1)*(1-_xlpm.dfv^(_xlpm.nfin-_xlfn.SEQUENCE(MIN(AG41,_xlpm.nfin))+1))/_xlpm.dsc-_xlpm.dfv*IF(ABS(_xlpm.qrat-1)&lt;0.000000000001,(_xlpm.nfin-_xlfn.SEQUENCE(MIN(AG41,_xlpm.nfin))+1),(_xlpm.qrat^(_xlpm.nfin-_xlfn.SEQUENCE(MIN(AG41,_xlpm.nfin))+1)-1)/(_xlpm.qrat-1))))))+IF(MIN(AG41,_xlpm.nfin)&lt;1,0,SUMPRODUCT(_xlpm.dfv^(_xlfn.SEQUENCE(MIN(AG41,_xlpm.nfin))-1)*IF(OR(IF(AG67=Database!$B$608,AG40,0)=0,_xlpm.rpri=0),0,IF(AG67=Database!$B$608,AG40,0)*_xlpm.rpri/((1+_xlpm.rpri)^(_xlpm.nfin-_xlfn.SEQUENCE(MIN(AG41,_xlpm.nfin))+1)-1)*((1+_xlpm.rpri)^(_xlpm.nfin-_xlfn.SEQUENCE(MIN(AG41,_xlpm.nfin))+1)*(1-_xlpm.dfv^(_xlpm.nfin-_xlfn.SEQUENCE(MIN(AG41,_xlpm.nfin))+1))/_xlpm.dsc-_xlpm.dfv*IF(ABS(_xlpm.qrat-1)&lt;0.000000000001,(_xlpm.nfin-_xlfn.SEQUENCE(MIN(AG41,_xlpm.nfin))+1),(_xlpm.qrat^(_xlpm.nfin-_xlfn.SEQUENCE(MIN(AG41,_xlpm.nfin))+1)-1)/(_xlpm.qrat-1))))))+IF(MIN(AG17,_xlpm.nfin)&lt;1,0,SUMPRODUCT(_xlpm.dfv^(_xlfn.SEQUENCE(MIN(AG17,_xlpm.nfin))-1)*IF(OR(IF(AND(AG68=Database!$B$608,AG46=Database!$B$576),AG52,0)=0,_xlpm.rpri=0),0,IF(AND(AG68=Database!$B$608,AG46=Database!$B$576),AG52,0)*_xlpm.rpri/((1+_xlpm.rpri)^(_xlpm.nfin-_xlfn.SEQUENCE(MIN(AG17,_xlpm.nfin))+1)-1)*((1+_xlpm.rpri)^(_xlpm.nfin-_xlfn.SEQUENCE(MIN(AG17,_xlpm.nfin))+1)*(1-_xlpm.dfv^(_xlpm.nfin-_xlfn.SEQUENCE(MIN(AG17,_xlpm.nfin))+1))/_xlpm.dsc-_xlpm.dfv*IF(ABS(_xlpm.qrat-1)&lt;0.000000000001,(_xlpm.nfin-_xlfn.SEQUENCE(MIN(AG17,_xlpm.nfin))+1),(_xlpm.qrat^(_xlpm.nfin-_xlfn.SEQUENCE(MIN(AG17,_xlpm.nfin))+1)-1)/(_xlpm.qrat-1)))))))),IF(AG110=Database!$B$89,_xlpm.pvfin*_xlpm.ratio,_xlpm.pvfin))</f>
        <v>0</v>
      </c>
      <c r="AH114" s="350">
        <f>_xlfn.LET(_xlpm.dsc,AH16,_xlpm.dfv,1/(1+AH16),_xlpm.nfin,AH56,_xlpm.rpri,AH57,_xlpm.qrat,(1+AH57)/(1+AH16),_xlpm.ratio,AH104+1,_xlpm.pvfin,IF(_xlpm.nfin&lt;1,0,IF(AH59=Database!$B$631,AH83*_xlpm.dfv^_xlpm.nfin,IF(OR(IF(AH61=Database!$B$608,AH37,0)=0,_xlpm.rpri=0),0,IF(AH61=Database!$B$608,AH37,0)*_xlpm.rpri/((1+_xlpm.rpri)^_xlpm.nfin-1)*((1+_xlpm.rpri)^_xlpm.nfin*(1-_xlpm.dfv^_xlpm.nfin)/_xlpm.dsc-_xlpm.dfv*IF(ABS(_xlpm.qrat-1)&lt;0.000000000001,_xlpm.nfin,(_xlpm.qrat^_xlpm.nfin-1)/(_xlpm.qrat-1))))+IF(OR(IF(AH63=Database!$B$608,AH38,0)=0,_xlpm.rpri=0),0,IF(AH63=Database!$B$608,AH38,0)*_xlpm.rpri/((1+_xlpm.rpri)^_xlpm.nfin-1)*((1+_xlpm.rpri)^_xlpm.nfin*(1-_xlpm.dfv^_xlpm.nfin)/_xlpm.dsc-_xlpm.dfv*IF(ABS(_xlpm.qrat-1)&lt;0.000000000001,_xlpm.nfin,(_xlpm.qrat^_xlpm.nfin-1)/(_xlpm.qrat-1))))+IF(MIN(AH41,_xlpm.nfin)&lt;1,0,SUMPRODUCT(_xlpm.dfv^(_xlfn.SEQUENCE(MIN(AH41,_xlpm.nfin))-1)*IF(OR(IF(AH65=Database!$B$608,AH39,0)=0,_xlpm.rpri=0),0,IF(AH65=Database!$B$608,AH39,0)*_xlpm.rpri/((1+_xlpm.rpri)^(_xlpm.nfin-_xlfn.SEQUENCE(MIN(AH41,_xlpm.nfin))+1)-1)*((1+_xlpm.rpri)^(_xlpm.nfin-_xlfn.SEQUENCE(MIN(AH41,_xlpm.nfin))+1)*(1-_xlpm.dfv^(_xlpm.nfin-_xlfn.SEQUENCE(MIN(AH41,_xlpm.nfin))+1))/_xlpm.dsc-_xlpm.dfv*IF(ABS(_xlpm.qrat-1)&lt;0.000000000001,(_xlpm.nfin-_xlfn.SEQUENCE(MIN(AH41,_xlpm.nfin))+1),(_xlpm.qrat^(_xlpm.nfin-_xlfn.SEQUENCE(MIN(AH41,_xlpm.nfin))+1)-1)/(_xlpm.qrat-1))))))+IF(MIN(AH41,_xlpm.nfin)&lt;1,0,SUMPRODUCT(_xlpm.dfv^(_xlfn.SEQUENCE(MIN(AH41,_xlpm.nfin))-1)*IF(OR(IF(AH67=Database!$B$608,AH40,0)=0,_xlpm.rpri=0),0,IF(AH67=Database!$B$608,AH40,0)*_xlpm.rpri/((1+_xlpm.rpri)^(_xlpm.nfin-_xlfn.SEQUENCE(MIN(AH41,_xlpm.nfin))+1)-1)*((1+_xlpm.rpri)^(_xlpm.nfin-_xlfn.SEQUENCE(MIN(AH41,_xlpm.nfin))+1)*(1-_xlpm.dfv^(_xlpm.nfin-_xlfn.SEQUENCE(MIN(AH41,_xlpm.nfin))+1))/_xlpm.dsc-_xlpm.dfv*IF(ABS(_xlpm.qrat-1)&lt;0.000000000001,(_xlpm.nfin-_xlfn.SEQUENCE(MIN(AH41,_xlpm.nfin))+1),(_xlpm.qrat^(_xlpm.nfin-_xlfn.SEQUENCE(MIN(AH41,_xlpm.nfin))+1)-1)/(_xlpm.qrat-1))))))+IF(MIN(AH17,_xlpm.nfin)&lt;1,0,SUMPRODUCT(_xlpm.dfv^(_xlfn.SEQUENCE(MIN(AH17,_xlpm.nfin))-1)*IF(OR(IF(AND(AH68=Database!$B$608,AH46=Database!$B$576),AH52,0)=0,_xlpm.rpri=0),0,IF(AND(AH68=Database!$B$608,AH46=Database!$B$576),AH52,0)*_xlpm.rpri/((1+_xlpm.rpri)^(_xlpm.nfin-_xlfn.SEQUENCE(MIN(AH17,_xlpm.nfin))+1)-1)*((1+_xlpm.rpri)^(_xlpm.nfin-_xlfn.SEQUENCE(MIN(AH17,_xlpm.nfin))+1)*(1-_xlpm.dfv^(_xlpm.nfin-_xlfn.SEQUENCE(MIN(AH17,_xlpm.nfin))+1))/_xlpm.dsc-_xlpm.dfv*IF(ABS(_xlpm.qrat-1)&lt;0.000000000001,(_xlpm.nfin-_xlfn.SEQUENCE(MIN(AH17,_xlpm.nfin))+1),(_xlpm.qrat^(_xlpm.nfin-_xlfn.SEQUENCE(MIN(AH17,_xlpm.nfin))+1)-1)/(_xlpm.qrat-1)))))))),IF(AH110=Database!$B$89,_xlpm.pvfin*_xlpm.ratio,_xlpm.pvfin))</f>
        <v>0</v>
      </c>
      <c r="AI114" s="350">
        <f>_xlfn.LET(_xlpm.dsc,AI16,_xlpm.dfv,1/(1+AI16),_xlpm.nfin,AI56,_xlpm.rpri,AI57,_xlpm.qrat,(1+AI57)/(1+AI16),_xlpm.ratio,AI104+1,_xlpm.pvfin,IF(_xlpm.nfin&lt;1,0,IF(AI59=Database!$B$631,AI83*_xlpm.dfv^_xlpm.nfin,IF(OR(IF(AI61=Database!$B$608,AI37,0)=0,_xlpm.rpri=0),0,IF(AI61=Database!$B$608,AI37,0)*_xlpm.rpri/((1+_xlpm.rpri)^_xlpm.nfin-1)*((1+_xlpm.rpri)^_xlpm.nfin*(1-_xlpm.dfv^_xlpm.nfin)/_xlpm.dsc-_xlpm.dfv*IF(ABS(_xlpm.qrat-1)&lt;0.000000000001,_xlpm.nfin,(_xlpm.qrat^_xlpm.nfin-1)/(_xlpm.qrat-1))))+IF(OR(IF(AI63=Database!$B$608,AI38,0)=0,_xlpm.rpri=0),0,IF(AI63=Database!$B$608,AI38,0)*_xlpm.rpri/((1+_xlpm.rpri)^_xlpm.nfin-1)*((1+_xlpm.rpri)^_xlpm.nfin*(1-_xlpm.dfv^_xlpm.nfin)/_xlpm.dsc-_xlpm.dfv*IF(ABS(_xlpm.qrat-1)&lt;0.000000000001,_xlpm.nfin,(_xlpm.qrat^_xlpm.nfin-1)/(_xlpm.qrat-1))))+IF(MIN(AI41,_xlpm.nfin)&lt;1,0,SUMPRODUCT(_xlpm.dfv^(_xlfn.SEQUENCE(MIN(AI41,_xlpm.nfin))-1)*IF(OR(IF(AI65=Database!$B$608,AI39,0)=0,_xlpm.rpri=0),0,IF(AI65=Database!$B$608,AI39,0)*_xlpm.rpri/((1+_xlpm.rpri)^(_xlpm.nfin-_xlfn.SEQUENCE(MIN(AI41,_xlpm.nfin))+1)-1)*((1+_xlpm.rpri)^(_xlpm.nfin-_xlfn.SEQUENCE(MIN(AI41,_xlpm.nfin))+1)*(1-_xlpm.dfv^(_xlpm.nfin-_xlfn.SEQUENCE(MIN(AI41,_xlpm.nfin))+1))/_xlpm.dsc-_xlpm.dfv*IF(ABS(_xlpm.qrat-1)&lt;0.000000000001,(_xlpm.nfin-_xlfn.SEQUENCE(MIN(AI41,_xlpm.nfin))+1),(_xlpm.qrat^(_xlpm.nfin-_xlfn.SEQUENCE(MIN(AI41,_xlpm.nfin))+1)-1)/(_xlpm.qrat-1))))))+IF(MIN(AI41,_xlpm.nfin)&lt;1,0,SUMPRODUCT(_xlpm.dfv^(_xlfn.SEQUENCE(MIN(AI41,_xlpm.nfin))-1)*IF(OR(IF(AI67=Database!$B$608,AI40,0)=0,_xlpm.rpri=0),0,IF(AI67=Database!$B$608,AI40,0)*_xlpm.rpri/((1+_xlpm.rpri)^(_xlpm.nfin-_xlfn.SEQUENCE(MIN(AI41,_xlpm.nfin))+1)-1)*((1+_xlpm.rpri)^(_xlpm.nfin-_xlfn.SEQUENCE(MIN(AI41,_xlpm.nfin))+1)*(1-_xlpm.dfv^(_xlpm.nfin-_xlfn.SEQUENCE(MIN(AI41,_xlpm.nfin))+1))/_xlpm.dsc-_xlpm.dfv*IF(ABS(_xlpm.qrat-1)&lt;0.000000000001,(_xlpm.nfin-_xlfn.SEQUENCE(MIN(AI41,_xlpm.nfin))+1),(_xlpm.qrat^(_xlpm.nfin-_xlfn.SEQUENCE(MIN(AI41,_xlpm.nfin))+1)-1)/(_xlpm.qrat-1))))))+IF(MIN(AI17,_xlpm.nfin)&lt;1,0,SUMPRODUCT(_xlpm.dfv^(_xlfn.SEQUENCE(MIN(AI17,_xlpm.nfin))-1)*IF(OR(IF(AND(AI68=Database!$B$608,AI46=Database!$B$576),AI52,0)=0,_xlpm.rpri=0),0,IF(AND(AI68=Database!$B$608,AI46=Database!$B$576),AI52,0)*_xlpm.rpri/((1+_xlpm.rpri)^(_xlpm.nfin-_xlfn.SEQUENCE(MIN(AI17,_xlpm.nfin))+1)-1)*((1+_xlpm.rpri)^(_xlpm.nfin-_xlfn.SEQUENCE(MIN(AI17,_xlpm.nfin))+1)*(1-_xlpm.dfv^(_xlpm.nfin-_xlfn.SEQUENCE(MIN(AI17,_xlpm.nfin))+1))/_xlpm.dsc-_xlpm.dfv*IF(ABS(_xlpm.qrat-1)&lt;0.000000000001,(_xlpm.nfin-_xlfn.SEQUENCE(MIN(AI17,_xlpm.nfin))+1),(_xlpm.qrat^(_xlpm.nfin-_xlfn.SEQUENCE(MIN(AI17,_xlpm.nfin))+1)-1)/(_xlpm.qrat-1)))))))),IF(AI110=Database!$B$89,_xlpm.pvfin*_xlpm.ratio,_xlpm.pvfin))</f>
        <v>0</v>
      </c>
      <c r="AJ114" s="350">
        <f>_xlfn.LET(_xlpm.dsc,AJ16,_xlpm.dfv,1/(1+AJ16),_xlpm.nfin,AJ56,_xlpm.rpri,AJ57,_xlpm.qrat,(1+AJ57)/(1+AJ16),_xlpm.ratio,AJ104+1,_xlpm.pvfin,IF(_xlpm.nfin&lt;1,0,IF(AJ59=Database!$B$631,AJ83*_xlpm.dfv^_xlpm.nfin,IF(OR(IF(AJ61=Database!$B$608,AJ37,0)=0,_xlpm.rpri=0),0,IF(AJ61=Database!$B$608,AJ37,0)*_xlpm.rpri/((1+_xlpm.rpri)^_xlpm.nfin-1)*((1+_xlpm.rpri)^_xlpm.nfin*(1-_xlpm.dfv^_xlpm.nfin)/_xlpm.dsc-_xlpm.dfv*IF(ABS(_xlpm.qrat-1)&lt;0.000000000001,_xlpm.nfin,(_xlpm.qrat^_xlpm.nfin-1)/(_xlpm.qrat-1))))+IF(OR(IF(AJ63=Database!$B$608,AJ38,0)=0,_xlpm.rpri=0),0,IF(AJ63=Database!$B$608,AJ38,0)*_xlpm.rpri/((1+_xlpm.rpri)^_xlpm.nfin-1)*((1+_xlpm.rpri)^_xlpm.nfin*(1-_xlpm.dfv^_xlpm.nfin)/_xlpm.dsc-_xlpm.dfv*IF(ABS(_xlpm.qrat-1)&lt;0.000000000001,_xlpm.nfin,(_xlpm.qrat^_xlpm.nfin-1)/(_xlpm.qrat-1))))+IF(MIN(AJ41,_xlpm.nfin)&lt;1,0,SUMPRODUCT(_xlpm.dfv^(_xlfn.SEQUENCE(MIN(AJ41,_xlpm.nfin))-1)*IF(OR(IF(AJ65=Database!$B$608,AJ39,0)=0,_xlpm.rpri=0),0,IF(AJ65=Database!$B$608,AJ39,0)*_xlpm.rpri/((1+_xlpm.rpri)^(_xlpm.nfin-_xlfn.SEQUENCE(MIN(AJ41,_xlpm.nfin))+1)-1)*((1+_xlpm.rpri)^(_xlpm.nfin-_xlfn.SEQUENCE(MIN(AJ41,_xlpm.nfin))+1)*(1-_xlpm.dfv^(_xlpm.nfin-_xlfn.SEQUENCE(MIN(AJ41,_xlpm.nfin))+1))/_xlpm.dsc-_xlpm.dfv*IF(ABS(_xlpm.qrat-1)&lt;0.000000000001,(_xlpm.nfin-_xlfn.SEQUENCE(MIN(AJ41,_xlpm.nfin))+1),(_xlpm.qrat^(_xlpm.nfin-_xlfn.SEQUENCE(MIN(AJ41,_xlpm.nfin))+1)-1)/(_xlpm.qrat-1))))))+IF(MIN(AJ41,_xlpm.nfin)&lt;1,0,SUMPRODUCT(_xlpm.dfv^(_xlfn.SEQUENCE(MIN(AJ41,_xlpm.nfin))-1)*IF(OR(IF(AJ67=Database!$B$608,AJ40,0)=0,_xlpm.rpri=0),0,IF(AJ67=Database!$B$608,AJ40,0)*_xlpm.rpri/((1+_xlpm.rpri)^(_xlpm.nfin-_xlfn.SEQUENCE(MIN(AJ41,_xlpm.nfin))+1)-1)*((1+_xlpm.rpri)^(_xlpm.nfin-_xlfn.SEQUENCE(MIN(AJ41,_xlpm.nfin))+1)*(1-_xlpm.dfv^(_xlpm.nfin-_xlfn.SEQUENCE(MIN(AJ41,_xlpm.nfin))+1))/_xlpm.dsc-_xlpm.dfv*IF(ABS(_xlpm.qrat-1)&lt;0.000000000001,(_xlpm.nfin-_xlfn.SEQUENCE(MIN(AJ41,_xlpm.nfin))+1),(_xlpm.qrat^(_xlpm.nfin-_xlfn.SEQUENCE(MIN(AJ41,_xlpm.nfin))+1)-1)/(_xlpm.qrat-1))))))+IF(MIN(AJ17,_xlpm.nfin)&lt;1,0,SUMPRODUCT(_xlpm.dfv^(_xlfn.SEQUENCE(MIN(AJ17,_xlpm.nfin))-1)*IF(OR(IF(AND(AJ68=Database!$B$608,AJ46=Database!$B$576),AJ52,0)=0,_xlpm.rpri=0),0,IF(AND(AJ68=Database!$B$608,AJ46=Database!$B$576),AJ52,0)*_xlpm.rpri/((1+_xlpm.rpri)^(_xlpm.nfin-_xlfn.SEQUENCE(MIN(AJ17,_xlpm.nfin))+1)-1)*((1+_xlpm.rpri)^(_xlpm.nfin-_xlfn.SEQUENCE(MIN(AJ17,_xlpm.nfin))+1)*(1-_xlpm.dfv^(_xlpm.nfin-_xlfn.SEQUENCE(MIN(AJ17,_xlpm.nfin))+1))/_xlpm.dsc-_xlpm.dfv*IF(ABS(_xlpm.qrat-1)&lt;0.000000000001,(_xlpm.nfin-_xlfn.SEQUENCE(MIN(AJ17,_xlpm.nfin))+1),(_xlpm.qrat^(_xlpm.nfin-_xlfn.SEQUENCE(MIN(AJ17,_xlpm.nfin))+1)-1)/(_xlpm.qrat-1)))))))),IF(AJ110=Database!$B$89,_xlpm.pvfin*_xlpm.ratio,_xlpm.pvfin))</f>
        <v>0</v>
      </c>
      <c r="AK114" s="350">
        <f>_xlfn.LET(_xlpm.dsc,AK16,_xlpm.dfv,1/(1+AK16),_xlpm.nfin,AK56,_xlpm.rpri,AK57,_xlpm.qrat,(1+AK57)/(1+AK16),_xlpm.ratio,AK104+1,_xlpm.pvfin,IF(_xlpm.nfin&lt;1,0,IF(AK59=Database!$B$631,AK83*_xlpm.dfv^_xlpm.nfin,IF(OR(IF(AK61=Database!$B$608,AK37,0)=0,_xlpm.rpri=0),0,IF(AK61=Database!$B$608,AK37,0)*_xlpm.rpri/((1+_xlpm.rpri)^_xlpm.nfin-1)*((1+_xlpm.rpri)^_xlpm.nfin*(1-_xlpm.dfv^_xlpm.nfin)/_xlpm.dsc-_xlpm.dfv*IF(ABS(_xlpm.qrat-1)&lt;0.000000000001,_xlpm.nfin,(_xlpm.qrat^_xlpm.nfin-1)/(_xlpm.qrat-1))))+IF(OR(IF(AK63=Database!$B$608,AK38,0)=0,_xlpm.rpri=0),0,IF(AK63=Database!$B$608,AK38,0)*_xlpm.rpri/((1+_xlpm.rpri)^_xlpm.nfin-1)*((1+_xlpm.rpri)^_xlpm.nfin*(1-_xlpm.dfv^_xlpm.nfin)/_xlpm.dsc-_xlpm.dfv*IF(ABS(_xlpm.qrat-1)&lt;0.000000000001,_xlpm.nfin,(_xlpm.qrat^_xlpm.nfin-1)/(_xlpm.qrat-1))))+IF(MIN(AK41,_xlpm.nfin)&lt;1,0,SUMPRODUCT(_xlpm.dfv^(_xlfn.SEQUENCE(MIN(AK41,_xlpm.nfin))-1)*IF(OR(IF(AK65=Database!$B$608,AK39,0)=0,_xlpm.rpri=0),0,IF(AK65=Database!$B$608,AK39,0)*_xlpm.rpri/((1+_xlpm.rpri)^(_xlpm.nfin-_xlfn.SEQUENCE(MIN(AK41,_xlpm.nfin))+1)-1)*((1+_xlpm.rpri)^(_xlpm.nfin-_xlfn.SEQUENCE(MIN(AK41,_xlpm.nfin))+1)*(1-_xlpm.dfv^(_xlpm.nfin-_xlfn.SEQUENCE(MIN(AK41,_xlpm.nfin))+1))/_xlpm.dsc-_xlpm.dfv*IF(ABS(_xlpm.qrat-1)&lt;0.000000000001,(_xlpm.nfin-_xlfn.SEQUENCE(MIN(AK41,_xlpm.nfin))+1),(_xlpm.qrat^(_xlpm.nfin-_xlfn.SEQUENCE(MIN(AK41,_xlpm.nfin))+1)-1)/(_xlpm.qrat-1))))))+IF(MIN(AK41,_xlpm.nfin)&lt;1,0,SUMPRODUCT(_xlpm.dfv^(_xlfn.SEQUENCE(MIN(AK41,_xlpm.nfin))-1)*IF(OR(IF(AK67=Database!$B$608,AK40,0)=0,_xlpm.rpri=0),0,IF(AK67=Database!$B$608,AK40,0)*_xlpm.rpri/((1+_xlpm.rpri)^(_xlpm.nfin-_xlfn.SEQUENCE(MIN(AK41,_xlpm.nfin))+1)-1)*((1+_xlpm.rpri)^(_xlpm.nfin-_xlfn.SEQUENCE(MIN(AK41,_xlpm.nfin))+1)*(1-_xlpm.dfv^(_xlpm.nfin-_xlfn.SEQUENCE(MIN(AK41,_xlpm.nfin))+1))/_xlpm.dsc-_xlpm.dfv*IF(ABS(_xlpm.qrat-1)&lt;0.000000000001,(_xlpm.nfin-_xlfn.SEQUENCE(MIN(AK41,_xlpm.nfin))+1),(_xlpm.qrat^(_xlpm.nfin-_xlfn.SEQUENCE(MIN(AK41,_xlpm.nfin))+1)-1)/(_xlpm.qrat-1))))))+IF(MIN(AK17,_xlpm.nfin)&lt;1,0,SUMPRODUCT(_xlpm.dfv^(_xlfn.SEQUENCE(MIN(AK17,_xlpm.nfin))-1)*IF(OR(IF(AND(AK68=Database!$B$608,AK46=Database!$B$576),AK52,0)=0,_xlpm.rpri=0),0,IF(AND(AK68=Database!$B$608,AK46=Database!$B$576),AK52,0)*_xlpm.rpri/((1+_xlpm.rpri)^(_xlpm.nfin-_xlfn.SEQUENCE(MIN(AK17,_xlpm.nfin))+1)-1)*((1+_xlpm.rpri)^(_xlpm.nfin-_xlfn.SEQUENCE(MIN(AK17,_xlpm.nfin))+1)*(1-_xlpm.dfv^(_xlpm.nfin-_xlfn.SEQUENCE(MIN(AK17,_xlpm.nfin))+1))/_xlpm.dsc-_xlpm.dfv*IF(ABS(_xlpm.qrat-1)&lt;0.000000000001,(_xlpm.nfin-_xlfn.SEQUENCE(MIN(AK17,_xlpm.nfin))+1),(_xlpm.qrat^(_xlpm.nfin-_xlfn.SEQUENCE(MIN(AK17,_xlpm.nfin))+1)-1)/(_xlpm.qrat-1)))))))),IF(AK110=Database!$B$89,_xlpm.pvfin*_xlpm.ratio,_xlpm.pvfin))</f>
        <v>0</v>
      </c>
      <c r="AL114" s="350">
        <f>_xlfn.LET(_xlpm.dsc,AL16,_xlpm.dfv,1/(1+AL16),_xlpm.nfin,AL56,_xlpm.rpri,AL57,_xlpm.qrat,(1+AL57)/(1+AL16),_xlpm.ratio,AL104+1,_xlpm.pvfin,IF(_xlpm.nfin&lt;1,0,IF(AL59=Database!$B$631,AL83*_xlpm.dfv^_xlpm.nfin,IF(OR(IF(AL61=Database!$B$608,AL37,0)=0,_xlpm.rpri=0),0,IF(AL61=Database!$B$608,AL37,0)*_xlpm.rpri/((1+_xlpm.rpri)^_xlpm.nfin-1)*((1+_xlpm.rpri)^_xlpm.nfin*(1-_xlpm.dfv^_xlpm.nfin)/_xlpm.dsc-_xlpm.dfv*IF(ABS(_xlpm.qrat-1)&lt;0.000000000001,_xlpm.nfin,(_xlpm.qrat^_xlpm.nfin-1)/(_xlpm.qrat-1))))+IF(OR(IF(AL63=Database!$B$608,AL38,0)=0,_xlpm.rpri=0),0,IF(AL63=Database!$B$608,AL38,0)*_xlpm.rpri/((1+_xlpm.rpri)^_xlpm.nfin-1)*((1+_xlpm.rpri)^_xlpm.nfin*(1-_xlpm.dfv^_xlpm.nfin)/_xlpm.dsc-_xlpm.dfv*IF(ABS(_xlpm.qrat-1)&lt;0.000000000001,_xlpm.nfin,(_xlpm.qrat^_xlpm.nfin-1)/(_xlpm.qrat-1))))+IF(MIN(AL41,_xlpm.nfin)&lt;1,0,SUMPRODUCT(_xlpm.dfv^(_xlfn.SEQUENCE(MIN(AL41,_xlpm.nfin))-1)*IF(OR(IF(AL65=Database!$B$608,AL39,0)=0,_xlpm.rpri=0),0,IF(AL65=Database!$B$608,AL39,0)*_xlpm.rpri/((1+_xlpm.rpri)^(_xlpm.nfin-_xlfn.SEQUENCE(MIN(AL41,_xlpm.nfin))+1)-1)*((1+_xlpm.rpri)^(_xlpm.nfin-_xlfn.SEQUENCE(MIN(AL41,_xlpm.nfin))+1)*(1-_xlpm.dfv^(_xlpm.nfin-_xlfn.SEQUENCE(MIN(AL41,_xlpm.nfin))+1))/_xlpm.dsc-_xlpm.dfv*IF(ABS(_xlpm.qrat-1)&lt;0.000000000001,(_xlpm.nfin-_xlfn.SEQUENCE(MIN(AL41,_xlpm.nfin))+1),(_xlpm.qrat^(_xlpm.nfin-_xlfn.SEQUENCE(MIN(AL41,_xlpm.nfin))+1)-1)/(_xlpm.qrat-1))))))+IF(MIN(AL41,_xlpm.nfin)&lt;1,0,SUMPRODUCT(_xlpm.dfv^(_xlfn.SEQUENCE(MIN(AL41,_xlpm.nfin))-1)*IF(OR(IF(AL67=Database!$B$608,AL40,0)=0,_xlpm.rpri=0),0,IF(AL67=Database!$B$608,AL40,0)*_xlpm.rpri/((1+_xlpm.rpri)^(_xlpm.nfin-_xlfn.SEQUENCE(MIN(AL41,_xlpm.nfin))+1)-1)*((1+_xlpm.rpri)^(_xlpm.nfin-_xlfn.SEQUENCE(MIN(AL41,_xlpm.nfin))+1)*(1-_xlpm.dfv^(_xlpm.nfin-_xlfn.SEQUENCE(MIN(AL41,_xlpm.nfin))+1))/_xlpm.dsc-_xlpm.dfv*IF(ABS(_xlpm.qrat-1)&lt;0.000000000001,(_xlpm.nfin-_xlfn.SEQUENCE(MIN(AL41,_xlpm.nfin))+1),(_xlpm.qrat^(_xlpm.nfin-_xlfn.SEQUENCE(MIN(AL41,_xlpm.nfin))+1)-1)/(_xlpm.qrat-1))))))+IF(MIN(AL17,_xlpm.nfin)&lt;1,0,SUMPRODUCT(_xlpm.dfv^(_xlfn.SEQUENCE(MIN(AL17,_xlpm.nfin))-1)*IF(OR(IF(AND(AL68=Database!$B$608,AL46=Database!$B$576),AL52,0)=0,_xlpm.rpri=0),0,IF(AND(AL68=Database!$B$608,AL46=Database!$B$576),AL52,0)*_xlpm.rpri/((1+_xlpm.rpri)^(_xlpm.nfin-_xlfn.SEQUENCE(MIN(AL17,_xlpm.nfin))+1)-1)*((1+_xlpm.rpri)^(_xlpm.nfin-_xlfn.SEQUENCE(MIN(AL17,_xlpm.nfin))+1)*(1-_xlpm.dfv^(_xlpm.nfin-_xlfn.SEQUENCE(MIN(AL17,_xlpm.nfin))+1))/_xlpm.dsc-_xlpm.dfv*IF(ABS(_xlpm.qrat-1)&lt;0.000000000001,(_xlpm.nfin-_xlfn.SEQUENCE(MIN(AL17,_xlpm.nfin))+1),(_xlpm.qrat^(_xlpm.nfin-_xlfn.SEQUENCE(MIN(AL17,_xlpm.nfin))+1)-1)/(_xlpm.qrat-1)))))))),IF(AL110=Database!$B$89,_xlpm.pvfin*_xlpm.ratio,_xlpm.pvfin))</f>
        <v>0</v>
      </c>
      <c r="AM114" s="350">
        <f>_xlfn.LET(_xlpm.dsc,AM16,_xlpm.dfv,1/(1+AM16),_xlpm.nfin,AM56,_xlpm.rpri,AM57,_xlpm.qrat,(1+AM57)/(1+AM16),_xlpm.ratio,AM104+1,_xlpm.pvfin,IF(_xlpm.nfin&lt;1,0,IF(AM59=Database!$B$631,AM83*_xlpm.dfv^_xlpm.nfin,IF(OR(IF(AM61=Database!$B$608,AM37,0)=0,_xlpm.rpri=0),0,IF(AM61=Database!$B$608,AM37,0)*_xlpm.rpri/((1+_xlpm.rpri)^_xlpm.nfin-1)*((1+_xlpm.rpri)^_xlpm.nfin*(1-_xlpm.dfv^_xlpm.nfin)/_xlpm.dsc-_xlpm.dfv*IF(ABS(_xlpm.qrat-1)&lt;0.000000000001,_xlpm.nfin,(_xlpm.qrat^_xlpm.nfin-1)/(_xlpm.qrat-1))))+IF(OR(IF(AM63=Database!$B$608,AM38,0)=0,_xlpm.rpri=0),0,IF(AM63=Database!$B$608,AM38,0)*_xlpm.rpri/((1+_xlpm.rpri)^_xlpm.nfin-1)*((1+_xlpm.rpri)^_xlpm.nfin*(1-_xlpm.dfv^_xlpm.nfin)/_xlpm.dsc-_xlpm.dfv*IF(ABS(_xlpm.qrat-1)&lt;0.000000000001,_xlpm.nfin,(_xlpm.qrat^_xlpm.nfin-1)/(_xlpm.qrat-1))))+IF(MIN(AM41,_xlpm.nfin)&lt;1,0,SUMPRODUCT(_xlpm.dfv^(_xlfn.SEQUENCE(MIN(AM41,_xlpm.nfin))-1)*IF(OR(IF(AM65=Database!$B$608,AM39,0)=0,_xlpm.rpri=0),0,IF(AM65=Database!$B$608,AM39,0)*_xlpm.rpri/((1+_xlpm.rpri)^(_xlpm.nfin-_xlfn.SEQUENCE(MIN(AM41,_xlpm.nfin))+1)-1)*((1+_xlpm.rpri)^(_xlpm.nfin-_xlfn.SEQUENCE(MIN(AM41,_xlpm.nfin))+1)*(1-_xlpm.dfv^(_xlpm.nfin-_xlfn.SEQUENCE(MIN(AM41,_xlpm.nfin))+1))/_xlpm.dsc-_xlpm.dfv*IF(ABS(_xlpm.qrat-1)&lt;0.000000000001,(_xlpm.nfin-_xlfn.SEQUENCE(MIN(AM41,_xlpm.nfin))+1),(_xlpm.qrat^(_xlpm.nfin-_xlfn.SEQUENCE(MIN(AM41,_xlpm.nfin))+1)-1)/(_xlpm.qrat-1))))))+IF(MIN(AM41,_xlpm.nfin)&lt;1,0,SUMPRODUCT(_xlpm.dfv^(_xlfn.SEQUENCE(MIN(AM41,_xlpm.nfin))-1)*IF(OR(IF(AM67=Database!$B$608,AM40,0)=0,_xlpm.rpri=0),0,IF(AM67=Database!$B$608,AM40,0)*_xlpm.rpri/((1+_xlpm.rpri)^(_xlpm.nfin-_xlfn.SEQUENCE(MIN(AM41,_xlpm.nfin))+1)-1)*((1+_xlpm.rpri)^(_xlpm.nfin-_xlfn.SEQUENCE(MIN(AM41,_xlpm.nfin))+1)*(1-_xlpm.dfv^(_xlpm.nfin-_xlfn.SEQUENCE(MIN(AM41,_xlpm.nfin))+1))/_xlpm.dsc-_xlpm.dfv*IF(ABS(_xlpm.qrat-1)&lt;0.000000000001,(_xlpm.nfin-_xlfn.SEQUENCE(MIN(AM41,_xlpm.nfin))+1),(_xlpm.qrat^(_xlpm.nfin-_xlfn.SEQUENCE(MIN(AM41,_xlpm.nfin))+1)-1)/(_xlpm.qrat-1))))))+IF(MIN(AM17,_xlpm.nfin)&lt;1,0,SUMPRODUCT(_xlpm.dfv^(_xlfn.SEQUENCE(MIN(AM17,_xlpm.nfin))-1)*IF(OR(IF(AND(AM68=Database!$B$608,AM46=Database!$B$576),AM52,0)=0,_xlpm.rpri=0),0,IF(AND(AM68=Database!$B$608,AM46=Database!$B$576),AM52,0)*_xlpm.rpri/((1+_xlpm.rpri)^(_xlpm.nfin-_xlfn.SEQUENCE(MIN(AM17,_xlpm.nfin))+1)-1)*((1+_xlpm.rpri)^(_xlpm.nfin-_xlfn.SEQUENCE(MIN(AM17,_xlpm.nfin))+1)*(1-_xlpm.dfv^(_xlpm.nfin-_xlfn.SEQUENCE(MIN(AM17,_xlpm.nfin))+1))/_xlpm.dsc-_xlpm.dfv*IF(ABS(_xlpm.qrat-1)&lt;0.000000000001,(_xlpm.nfin-_xlfn.SEQUENCE(MIN(AM17,_xlpm.nfin))+1),(_xlpm.qrat^(_xlpm.nfin-_xlfn.SEQUENCE(MIN(AM17,_xlpm.nfin))+1)-1)/(_xlpm.qrat-1)))))))),IF(AM110=Database!$B$89,_xlpm.pvfin*_xlpm.ratio,_xlpm.pvfin))</f>
        <v>0</v>
      </c>
      <c r="AN114" s="350">
        <f>_xlfn.LET(_xlpm.dsc,AN16,_xlpm.dfv,1/(1+AN16),_xlpm.nfin,AN56,_xlpm.rpri,AN57,_xlpm.qrat,(1+AN57)/(1+AN16),_xlpm.ratio,AN104+1,_xlpm.pvfin,IF(_xlpm.nfin&lt;1,0,IF(AN59=Database!$B$631,AN83*_xlpm.dfv^_xlpm.nfin,IF(OR(IF(AN61=Database!$B$608,AN37,0)=0,_xlpm.rpri=0),0,IF(AN61=Database!$B$608,AN37,0)*_xlpm.rpri/((1+_xlpm.rpri)^_xlpm.nfin-1)*((1+_xlpm.rpri)^_xlpm.nfin*(1-_xlpm.dfv^_xlpm.nfin)/_xlpm.dsc-_xlpm.dfv*IF(ABS(_xlpm.qrat-1)&lt;0.000000000001,_xlpm.nfin,(_xlpm.qrat^_xlpm.nfin-1)/(_xlpm.qrat-1))))+IF(OR(IF(AN63=Database!$B$608,AN38,0)=0,_xlpm.rpri=0),0,IF(AN63=Database!$B$608,AN38,0)*_xlpm.rpri/((1+_xlpm.rpri)^_xlpm.nfin-1)*((1+_xlpm.rpri)^_xlpm.nfin*(1-_xlpm.dfv^_xlpm.nfin)/_xlpm.dsc-_xlpm.dfv*IF(ABS(_xlpm.qrat-1)&lt;0.000000000001,_xlpm.nfin,(_xlpm.qrat^_xlpm.nfin-1)/(_xlpm.qrat-1))))+IF(MIN(AN41,_xlpm.nfin)&lt;1,0,SUMPRODUCT(_xlpm.dfv^(_xlfn.SEQUENCE(MIN(AN41,_xlpm.nfin))-1)*IF(OR(IF(AN65=Database!$B$608,AN39,0)=0,_xlpm.rpri=0),0,IF(AN65=Database!$B$608,AN39,0)*_xlpm.rpri/((1+_xlpm.rpri)^(_xlpm.nfin-_xlfn.SEQUENCE(MIN(AN41,_xlpm.nfin))+1)-1)*((1+_xlpm.rpri)^(_xlpm.nfin-_xlfn.SEQUENCE(MIN(AN41,_xlpm.nfin))+1)*(1-_xlpm.dfv^(_xlpm.nfin-_xlfn.SEQUENCE(MIN(AN41,_xlpm.nfin))+1))/_xlpm.dsc-_xlpm.dfv*IF(ABS(_xlpm.qrat-1)&lt;0.000000000001,(_xlpm.nfin-_xlfn.SEQUENCE(MIN(AN41,_xlpm.nfin))+1),(_xlpm.qrat^(_xlpm.nfin-_xlfn.SEQUENCE(MIN(AN41,_xlpm.nfin))+1)-1)/(_xlpm.qrat-1))))))+IF(MIN(AN41,_xlpm.nfin)&lt;1,0,SUMPRODUCT(_xlpm.dfv^(_xlfn.SEQUENCE(MIN(AN41,_xlpm.nfin))-1)*IF(OR(IF(AN67=Database!$B$608,AN40,0)=0,_xlpm.rpri=0),0,IF(AN67=Database!$B$608,AN40,0)*_xlpm.rpri/((1+_xlpm.rpri)^(_xlpm.nfin-_xlfn.SEQUENCE(MIN(AN41,_xlpm.nfin))+1)-1)*((1+_xlpm.rpri)^(_xlpm.nfin-_xlfn.SEQUENCE(MIN(AN41,_xlpm.nfin))+1)*(1-_xlpm.dfv^(_xlpm.nfin-_xlfn.SEQUENCE(MIN(AN41,_xlpm.nfin))+1))/_xlpm.dsc-_xlpm.dfv*IF(ABS(_xlpm.qrat-1)&lt;0.000000000001,(_xlpm.nfin-_xlfn.SEQUENCE(MIN(AN41,_xlpm.nfin))+1),(_xlpm.qrat^(_xlpm.nfin-_xlfn.SEQUENCE(MIN(AN41,_xlpm.nfin))+1)-1)/(_xlpm.qrat-1))))))+IF(MIN(AN17,_xlpm.nfin)&lt;1,0,SUMPRODUCT(_xlpm.dfv^(_xlfn.SEQUENCE(MIN(AN17,_xlpm.nfin))-1)*IF(OR(IF(AND(AN68=Database!$B$608,AN46=Database!$B$576),AN52,0)=0,_xlpm.rpri=0),0,IF(AND(AN68=Database!$B$608,AN46=Database!$B$576),AN52,0)*_xlpm.rpri/((1+_xlpm.rpri)^(_xlpm.nfin-_xlfn.SEQUENCE(MIN(AN17,_xlpm.nfin))+1)-1)*((1+_xlpm.rpri)^(_xlpm.nfin-_xlfn.SEQUENCE(MIN(AN17,_xlpm.nfin))+1)*(1-_xlpm.dfv^(_xlpm.nfin-_xlfn.SEQUENCE(MIN(AN17,_xlpm.nfin))+1))/_xlpm.dsc-_xlpm.dfv*IF(ABS(_xlpm.qrat-1)&lt;0.000000000001,(_xlpm.nfin-_xlfn.SEQUENCE(MIN(AN17,_xlpm.nfin))+1),(_xlpm.qrat^(_xlpm.nfin-_xlfn.SEQUENCE(MIN(AN17,_xlpm.nfin))+1)-1)/(_xlpm.qrat-1)))))))),IF(AN110=Database!$B$89,_xlpm.pvfin*_xlpm.ratio,_xlpm.pvfin))</f>
        <v>0</v>
      </c>
      <c r="AO114" s="350">
        <f>_xlfn.LET(_xlpm.dsc,AO16,_xlpm.dfv,1/(1+AO16),_xlpm.nfin,AO56,_xlpm.rpri,AO57,_xlpm.qrat,(1+AO57)/(1+AO16),_xlpm.ratio,AO104+1,_xlpm.pvfin,IF(_xlpm.nfin&lt;1,0,IF(AO59=Database!$B$631,AO83*_xlpm.dfv^_xlpm.nfin,IF(OR(IF(AO61=Database!$B$608,AO37,0)=0,_xlpm.rpri=0),0,IF(AO61=Database!$B$608,AO37,0)*_xlpm.rpri/((1+_xlpm.rpri)^_xlpm.nfin-1)*((1+_xlpm.rpri)^_xlpm.nfin*(1-_xlpm.dfv^_xlpm.nfin)/_xlpm.dsc-_xlpm.dfv*IF(ABS(_xlpm.qrat-1)&lt;0.000000000001,_xlpm.nfin,(_xlpm.qrat^_xlpm.nfin-1)/(_xlpm.qrat-1))))+IF(OR(IF(AO63=Database!$B$608,AO38,0)=0,_xlpm.rpri=0),0,IF(AO63=Database!$B$608,AO38,0)*_xlpm.rpri/((1+_xlpm.rpri)^_xlpm.nfin-1)*((1+_xlpm.rpri)^_xlpm.nfin*(1-_xlpm.dfv^_xlpm.nfin)/_xlpm.dsc-_xlpm.dfv*IF(ABS(_xlpm.qrat-1)&lt;0.000000000001,_xlpm.nfin,(_xlpm.qrat^_xlpm.nfin-1)/(_xlpm.qrat-1))))+IF(MIN(AO41,_xlpm.nfin)&lt;1,0,SUMPRODUCT(_xlpm.dfv^(_xlfn.SEQUENCE(MIN(AO41,_xlpm.nfin))-1)*IF(OR(IF(AO65=Database!$B$608,AO39,0)=0,_xlpm.rpri=0),0,IF(AO65=Database!$B$608,AO39,0)*_xlpm.rpri/((1+_xlpm.rpri)^(_xlpm.nfin-_xlfn.SEQUENCE(MIN(AO41,_xlpm.nfin))+1)-1)*((1+_xlpm.rpri)^(_xlpm.nfin-_xlfn.SEQUENCE(MIN(AO41,_xlpm.nfin))+1)*(1-_xlpm.dfv^(_xlpm.nfin-_xlfn.SEQUENCE(MIN(AO41,_xlpm.nfin))+1))/_xlpm.dsc-_xlpm.dfv*IF(ABS(_xlpm.qrat-1)&lt;0.000000000001,(_xlpm.nfin-_xlfn.SEQUENCE(MIN(AO41,_xlpm.nfin))+1),(_xlpm.qrat^(_xlpm.nfin-_xlfn.SEQUENCE(MIN(AO41,_xlpm.nfin))+1)-1)/(_xlpm.qrat-1))))))+IF(MIN(AO41,_xlpm.nfin)&lt;1,0,SUMPRODUCT(_xlpm.dfv^(_xlfn.SEQUENCE(MIN(AO41,_xlpm.nfin))-1)*IF(OR(IF(AO67=Database!$B$608,AO40,0)=0,_xlpm.rpri=0),0,IF(AO67=Database!$B$608,AO40,0)*_xlpm.rpri/((1+_xlpm.rpri)^(_xlpm.nfin-_xlfn.SEQUENCE(MIN(AO41,_xlpm.nfin))+1)-1)*((1+_xlpm.rpri)^(_xlpm.nfin-_xlfn.SEQUENCE(MIN(AO41,_xlpm.nfin))+1)*(1-_xlpm.dfv^(_xlpm.nfin-_xlfn.SEQUENCE(MIN(AO41,_xlpm.nfin))+1))/_xlpm.dsc-_xlpm.dfv*IF(ABS(_xlpm.qrat-1)&lt;0.000000000001,(_xlpm.nfin-_xlfn.SEQUENCE(MIN(AO41,_xlpm.nfin))+1),(_xlpm.qrat^(_xlpm.nfin-_xlfn.SEQUENCE(MIN(AO41,_xlpm.nfin))+1)-1)/(_xlpm.qrat-1))))))+IF(MIN(AO17,_xlpm.nfin)&lt;1,0,SUMPRODUCT(_xlpm.dfv^(_xlfn.SEQUENCE(MIN(AO17,_xlpm.nfin))-1)*IF(OR(IF(AND(AO68=Database!$B$608,AO46=Database!$B$576),AO52,0)=0,_xlpm.rpri=0),0,IF(AND(AO68=Database!$B$608,AO46=Database!$B$576),AO52,0)*_xlpm.rpri/((1+_xlpm.rpri)^(_xlpm.nfin-_xlfn.SEQUENCE(MIN(AO17,_xlpm.nfin))+1)-1)*((1+_xlpm.rpri)^(_xlpm.nfin-_xlfn.SEQUENCE(MIN(AO17,_xlpm.nfin))+1)*(1-_xlpm.dfv^(_xlpm.nfin-_xlfn.SEQUENCE(MIN(AO17,_xlpm.nfin))+1))/_xlpm.dsc-_xlpm.dfv*IF(ABS(_xlpm.qrat-1)&lt;0.000000000001,(_xlpm.nfin-_xlfn.SEQUENCE(MIN(AO17,_xlpm.nfin))+1),(_xlpm.qrat^(_xlpm.nfin-_xlfn.SEQUENCE(MIN(AO17,_xlpm.nfin))+1)-1)/(_xlpm.qrat-1)))))))),IF(AO110=Database!$B$89,_xlpm.pvfin*_xlpm.ratio,_xlpm.pvfin))</f>
        <v>0</v>
      </c>
      <c r="AP114" s="350">
        <f>_xlfn.LET(_xlpm.dsc,AP16,_xlpm.dfv,1/(1+AP16),_xlpm.nfin,AP56,_xlpm.rpri,AP57,_xlpm.qrat,(1+AP57)/(1+AP16),_xlpm.ratio,AP104+1,_xlpm.pvfin,IF(_xlpm.nfin&lt;1,0,IF(AP59=Database!$B$631,AP83*_xlpm.dfv^_xlpm.nfin,IF(OR(IF(AP61=Database!$B$608,AP37,0)=0,_xlpm.rpri=0),0,IF(AP61=Database!$B$608,AP37,0)*_xlpm.rpri/((1+_xlpm.rpri)^_xlpm.nfin-1)*((1+_xlpm.rpri)^_xlpm.nfin*(1-_xlpm.dfv^_xlpm.nfin)/_xlpm.dsc-_xlpm.dfv*IF(ABS(_xlpm.qrat-1)&lt;0.000000000001,_xlpm.nfin,(_xlpm.qrat^_xlpm.nfin-1)/(_xlpm.qrat-1))))+IF(OR(IF(AP63=Database!$B$608,AP38,0)=0,_xlpm.rpri=0),0,IF(AP63=Database!$B$608,AP38,0)*_xlpm.rpri/((1+_xlpm.rpri)^_xlpm.nfin-1)*((1+_xlpm.rpri)^_xlpm.nfin*(1-_xlpm.dfv^_xlpm.nfin)/_xlpm.dsc-_xlpm.dfv*IF(ABS(_xlpm.qrat-1)&lt;0.000000000001,_xlpm.nfin,(_xlpm.qrat^_xlpm.nfin-1)/(_xlpm.qrat-1))))+IF(MIN(AP41,_xlpm.nfin)&lt;1,0,SUMPRODUCT(_xlpm.dfv^(_xlfn.SEQUENCE(MIN(AP41,_xlpm.nfin))-1)*IF(OR(IF(AP65=Database!$B$608,AP39,0)=0,_xlpm.rpri=0),0,IF(AP65=Database!$B$608,AP39,0)*_xlpm.rpri/((1+_xlpm.rpri)^(_xlpm.nfin-_xlfn.SEQUENCE(MIN(AP41,_xlpm.nfin))+1)-1)*((1+_xlpm.rpri)^(_xlpm.nfin-_xlfn.SEQUENCE(MIN(AP41,_xlpm.nfin))+1)*(1-_xlpm.dfv^(_xlpm.nfin-_xlfn.SEQUENCE(MIN(AP41,_xlpm.nfin))+1))/_xlpm.dsc-_xlpm.dfv*IF(ABS(_xlpm.qrat-1)&lt;0.000000000001,(_xlpm.nfin-_xlfn.SEQUENCE(MIN(AP41,_xlpm.nfin))+1),(_xlpm.qrat^(_xlpm.nfin-_xlfn.SEQUENCE(MIN(AP41,_xlpm.nfin))+1)-1)/(_xlpm.qrat-1))))))+IF(MIN(AP41,_xlpm.nfin)&lt;1,0,SUMPRODUCT(_xlpm.dfv^(_xlfn.SEQUENCE(MIN(AP41,_xlpm.nfin))-1)*IF(OR(IF(AP67=Database!$B$608,AP40,0)=0,_xlpm.rpri=0),0,IF(AP67=Database!$B$608,AP40,0)*_xlpm.rpri/((1+_xlpm.rpri)^(_xlpm.nfin-_xlfn.SEQUENCE(MIN(AP41,_xlpm.nfin))+1)-1)*((1+_xlpm.rpri)^(_xlpm.nfin-_xlfn.SEQUENCE(MIN(AP41,_xlpm.nfin))+1)*(1-_xlpm.dfv^(_xlpm.nfin-_xlfn.SEQUENCE(MIN(AP41,_xlpm.nfin))+1))/_xlpm.dsc-_xlpm.dfv*IF(ABS(_xlpm.qrat-1)&lt;0.000000000001,(_xlpm.nfin-_xlfn.SEQUENCE(MIN(AP41,_xlpm.nfin))+1),(_xlpm.qrat^(_xlpm.nfin-_xlfn.SEQUENCE(MIN(AP41,_xlpm.nfin))+1)-1)/(_xlpm.qrat-1))))))+IF(MIN(AP17,_xlpm.nfin)&lt;1,0,SUMPRODUCT(_xlpm.dfv^(_xlfn.SEQUENCE(MIN(AP17,_xlpm.nfin))-1)*IF(OR(IF(AND(AP68=Database!$B$608,AP46=Database!$B$576),AP52,0)=0,_xlpm.rpri=0),0,IF(AND(AP68=Database!$B$608,AP46=Database!$B$576),AP52,0)*_xlpm.rpri/((1+_xlpm.rpri)^(_xlpm.nfin-_xlfn.SEQUENCE(MIN(AP17,_xlpm.nfin))+1)-1)*((1+_xlpm.rpri)^(_xlpm.nfin-_xlfn.SEQUENCE(MIN(AP17,_xlpm.nfin))+1)*(1-_xlpm.dfv^(_xlpm.nfin-_xlfn.SEQUENCE(MIN(AP17,_xlpm.nfin))+1))/_xlpm.dsc-_xlpm.dfv*IF(ABS(_xlpm.qrat-1)&lt;0.000000000001,(_xlpm.nfin-_xlfn.SEQUENCE(MIN(AP17,_xlpm.nfin))+1),(_xlpm.qrat^(_xlpm.nfin-_xlfn.SEQUENCE(MIN(AP17,_xlpm.nfin))+1)-1)/(_xlpm.qrat-1)))))))),IF(AP110=Database!$B$89,_xlpm.pvfin*_xlpm.ratio,_xlpm.pvfin))</f>
        <v>0</v>
      </c>
      <c r="AQ114" s="350">
        <f>_xlfn.LET(_xlpm.dsc,AQ16,_xlpm.dfv,1/(1+AQ16),_xlpm.nfin,AQ56,_xlpm.rpri,AQ57,_xlpm.qrat,(1+AQ57)/(1+AQ16),_xlpm.ratio,AQ104+1,_xlpm.pvfin,IF(_xlpm.nfin&lt;1,0,IF(AQ59=Database!$B$631,AQ83*_xlpm.dfv^_xlpm.nfin,IF(OR(IF(AQ61=Database!$B$608,AQ37,0)=0,_xlpm.rpri=0),0,IF(AQ61=Database!$B$608,AQ37,0)*_xlpm.rpri/((1+_xlpm.rpri)^_xlpm.nfin-1)*((1+_xlpm.rpri)^_xlpm.nfin*(1-_xlpm.dfv^_xlpm.nfin)/_xlpm.dsc-_xlpm.dfv*IF(ABS(_xlpm.qrat-1)&lt;0.000000000001,_xlpm.nfin,(_xlpm.qrat^_xlpm.nfin-1)/(_xlpm.qrat-1))))+IF(OR(IF(AQ63=Database!$B$608,AQ38,0)=0,_xlpm.rpri=0),0,IF(AQ63=Database!$B$608,AQ38,0)*_xlpm.rpri/((1+_xlpm.rpri)^_xlpm.nfin-1)*((1+_xlpm.rpri)^_xlpm.nfin*(1-_xlpm.dfv^_xlpm.nfin)/_xlpm.dsc-_xlpm.dfv*IF(ABS(_xlpm.qrat-1)&lt;0.000000000001,_xlpm.nfin,(_xlpm.qrat^_xlpm.nfin-1)/(_xlpm.qrat-1))))+IF(MIN(AQ41,_xlpm.nfin)&lt;1,0,SUMPRODUCT(_xlpm.dfv^(_xlfn.SEQUENCE(MIN(AQ41,_xlpm.nfin))-1)*IF(OR(IF(AQ65=Database!$B$608,AQ39,0)=0,_xlpm.rpri=0),0,IF(AQ65=Database!$B$608,AQ39,0)*_xlpm.rpri/((1+_xlpm.rpri)^(_xlpm.nfin-_xlfn.SEQUENCE(MIN(AQ41,_xlpm.nfin))+1)-1)*((1+_xlpm.rpri)^(_xlpm.nfin-_xlfn.SEQUENCE(MIN(AQ41,_xlpm.nfin))+1)*(1-_xlpm.dfv^(_xlpm.nfin-_xlfn.SEQUENCE(MIN(AQ41,_xlpm.nfin))+1))/_xlpm.dsc-_xlpm.dfv*IF(ABS(_xlpm.qrat-1)&lt;0.000000000001,(_xlpm.nfin-_xlfn.SEQUENCE(MIN(AQ41,_xlpm.nfin))+1),(_xlpm.qrat^(_xlpm.nfin-_xlfn.SEQUENCE(MIN(AQ41,_xlpm.nfin))+1)-1)/(_xlpm.qrat-1))))))+IF(MIN(AQ41,_xlpm.nfin)&lt;1,0,SUMPRODUCT(_xlpm.dfv^(_xlfn.SEQUENCE(MIN(AQ41,_xlpm.nfin))-1)*IF(OR(IF(AQ67=Database!$B$608,AQ40,0)=0,_xlpm.rpri=0),0,IF(AQ67=Database!$B$608,AQ40,0)*_xlpm.rpri/((1+_xlpm.rpri)^(_xlpm.nfin-_xlfn.SEQUENCE(MIN(AQ41,_xlpm.nfin))+1)-1)*((1+_xlpm.rpri)^(_xlpm.nfin-_xlfn.SEQUENCE(MIN(AQ41,_xlpm.nfin))+1)*(1-_xlpm.dfv^(_xlpm.nfin-_xlfn.SEQUENCE(MIN(AQ41,_xlpm.nfin))+1))/_xlpm.dsc-_xlpm.dfv*IF(ABS(_xlpm.qrat-1)&lt;0.000000000001,(_xlpm.nfin-_xlfn.SEQUENCE(MIN(AQ41,_xlpm.nfin))+1),(_xlpm.qrat^(_xlpm.nfin-_xlfn.SEQUENCE(MIN(AQ41,_xlpm.nfin))+1)-1)/(_xlpm.qrat-1))))))+IF(MIN(AQ17,_xlpm.nfin)&lt;1,0,SUMPRODUCT(_xlpm.dfv^(_xlfn.SEQUENCE(MIN(AQ17,_xlpm.nfin))-1)*IF(OR(IF(AND(AQ68=Database!$B$608,AQ46=Database!$B$576),AQ52,0)=0,_xlpm.rpri=0),0,IF(AND(AQ68=Database!$B$608,AQ46=Database!$B$576),AQ52,0)*_xlpm.rpri/((1+_xlpm.rpri)^(_xlpm.nfin-_xlfn.SEQUENCE(MIN(AQ17,_xlpm.nfin))+1)-1)*((1+_xlpm.rpri)^(_xlpm.nfin-_xlfn.SEQUENCE(MIN(AQ17,_xlpm.nfin))+1)*(1-_xlpm.dfv^(_xlpm.nfin-_xlfn.SEQUENCE(MIN(AQ17,_xlpm.nfin))+1))/_xlpm.dsc-_xlpm.dfv*IF(ABS(_xlpm.qrat-1)&lt;0.000000000001,(_xlpm.nfin-_xlfn.SEQUENCE(MIN(AQ17,_xlpm.nfin))+1),(_xlpm.qrat^(_xlpm.nfin-_xlfn.SEQUENCE(MIN(AQ17,_xlpm.nfin))+1)-1)/(_xlpm.qrat-1)))))))),IF(AQ110=Database!$B$89,_xlpm.pvfin*_xlpm.ratio,_xlpm.pvfin))</f>
        <v>0</v>
      </c>
      <c r="AR114" s="350">
        <f>_xlfn.LET(_xlpm.dsc,AR16,_xlpm.dfv,1/(1+AR16),_xlpm.nfin,AR56,_xlpm.rpri,AR57,_xlpm.qrat,(1+AR57)/(1+AR16),_xlpm.ratio,AR104+1,_xlpm.pvfin,IF(_xlpm.nfin&lt;1,0,IF(AR59=Database!$B$631,AR83*_xlpm.dfv^_xlpm.nfin,IF(OR(IF(AR61=Database!$B$608,AR37,0)=0,_xlpm.rpri=0),0,IF(AR61=Database!$B$608,AR37,0)*_xlpm.rpri/((1+_xlpm.rpri)^_xlpm.nfin-1)*((1+_xlpm.rpri)^_xlpm.nfin*(1-_xlpm.dfv^_xlpm.nfin)/_xlpm.dsc-_xlpm.dfv*IF(ABS(_xlpm.qrat-1)&lt;0.000000000001,_xlpm.nfin,(_xlpm.qrat^_xlpm.nfin-1)/(_xlpm.qrat-1))))+IF(OR(IF(AR63=Database!$B$608,AR38,0)=0,_xlpm.rpri=0),0,IF(AR63=Database!$B$608,AR38,0)*_xlpm.rpri/((1+_xlpm.rpri)^_xlpm.nfin-1)*((1+_xlpm.rpri)^_xlpm.nfin*(1-_xlpm.dfv^_xlpm.nfin)/_xlpm.dsc-_xlpm.dfv*IF(ABS(_xlpm.qrat-1)&lt;0.000000000001,_xlpm.nfin,(_xlpm.qrat^_xlpm.nfin-1)/(_xlpm.qrat-1))))+IF(MIN(AR41,_xlpm.nfin)&lt;1,0,SUMPRODUCT(_xlpm.dfv^(_xlfn.SEQUENCE(MIN(AR41,_xlpm.nfin))-1)*IF(OR(IF(AR65=Database!$B$608,AR39,0)=0,_xlpm.rpri=0),0,IF(AR65=Database!$B$608,AR39,0)*_xlpm.rpri/((1+_xlpm.rpri)^(_xlpm.nfin-_xlfn.SEQUENCE(MIN(AR41,_xlpm.nfin))+1)-1)*((1+_xlpm.rpri)^(_xlpm.nfin-_xlfn.SEQUENCE(MIN(AR41,_xlpm.nfin))+1)*(1-_xlpm.dfv^(_xlpm.nfin-_xlfn.SEQUENCE(MIN(AR41,_xlpm.nfin))+1))/_xlpm.dsc-_xlpm.dfv*IF(ABS(_xlpm.qrat-1)&lt;0.000000000001,(_xlpm.nfin-_xlfn.SEQUENCE(MIN(AR41,_xlpm.nfin))+1),(_xlpm.qrat^(_xlpm.nfin-_xlfn.SEQUENCE(MIN(AR41,_xlpm.nfin))+1)-1)/(_xlpm.qrat-1))))))+IF(MIN(AR41,_xlpm.nfin)&lt;1,0,SUMPRODUCT(_xlpm.dfv^(_xlfn.SEQUENCE(MIN(AR41,_xlpm.nfin))-1)*IF(OR(IF(AR67=Database!$B$608,AR40,0)=0,_xlpm.rpri=0),0,IF(AR67=Database!$B$608,AR40,0)*_xlpm.rpri/((1+_xlpm.rpri)^(_xlpm.nfin-_xlfn.SEQUENCE(MIN(AR41,_xlpm.nfin))+1)-1)*((1+_xlpm.rpri)^(_xlpm.nfin-_xlfn.SEQUENCE(MIN(AR41,_xlpm.nfin))+1)*(1-_xlpm.dfv^(_xlpm.nfin-_xlfn.SEQUENCE(MIN(AR41,_xlpm.nfin))+1))/_xlpm.dsc-_xlpm.dfv*IF(ABS(_xlpm.qrat-1)&lt;0.000000000001,(_xlpm.nfin-_xlfn.SEQUENCE(MIN(AR41,_xlpm.nfin))+1),(_xlpm.qrat^(_xlpm.nfin-_xlfn.SEQUENCE(MIN(AR41,_xlpm.nfin))+1)-1)/(_xlpm.qrat-1))))))+IF(MIN(AR17,_xlpm.nfin)&lt;1,0,SUMPRODUCT(_xlpm.dfv^(_xlfn.SEQUENCE(MIN(AR17,_xlpm.nfin))-1)*IF(OR(IF(AND(AR68=Database!$B$608,AR46=Database!$B$576),AR52,0)=0,_xlpm.rpri=0),0,IF(AND(AR68=Database!$B$608,AR46=Database!$B$576),AR52,0)*_xlpm.rpri/((1+_xlpm.rpri)^(_xlpm.nfin-_xlfn.SEQUENCE(MIN(AR17,_xlpm.nfin))+1)-1)*((1+_xlpm.rpri)^(_xlpm.nfin-_xlfn.SEQUENCE(MIN(AR17,_xlpm.nfin))+1)*(1-_xlpm.dfv^(_xlpm.nfin-_xlfn.SEQUENCE(MIN(AR17,_xlpm.nfin))+1))/_xlpm.dsc-_xlpm.dfv*IF(ABS(_xlpm.qrat-1)&lt;0.000000000001,(_xlpm.nfin-_xlfn.SEQUENCE(MIN(AR17,_xlpm.nfin))+1),(_xlpm.qrat^(_xlpm.nfin-_xlfn.SEQUENCE(MIN(AR17,_xlpm.nfin))+1)-1)/(_xlpm.qrat-1)))))))),IF(AR110=Database!$B$89,_xlpm.pvfin*_xlpm.ratio,_xlpm.pvfin))</f>
        <v>0</v>
      </c>
      <c r="AS114" s="350">
        <f>_xlfn.LET(_xlpm.dsc,AS16,_xlpm.dfv,1/(1+AS16),_xlpm.nfin,AS56,_xlpm.rpri,AS57,_xlpm.qrat,(1+AS57)/(1+AS16),_xlpm.ratio,AS104+1,_xlpm.pvfin,IF(_xlpm.nfin&lt;1,0,IF(AS59=Database!$B$631,AS83*_xlpm.dfv^_xlpm.nfin,IF(OR(IF(AS61=Database!$B$608,AS37,0)=0,_xlpm.rpri=0),0,IF(AS61=Database!$B$608,AS37,0)*_xlpm.rpri/((1+_xlpm.rpri)^_xlpm.nfin-1)*((1+_xlpm.rpri)^_xlpm.nfin*(1-_xlpm.dfv^_xlpm.nfin)/_xlpm.dsc-_xlpm.dfv*IF(ABS(_xlpm.qrat-1)&lt;0.000000000001,_xlpm.nfin,(_xlpm.qrat^_xlpm.nfin-1)/(_xlpm.qrat-1))))+IF(OR(IF(AS63=Database!$B$608,AS38,0)=0,_xlpm.rpri=0),0,IF(AS63=Database!$B$608,AS38,0)*_xlpm.rpri/((1+_xlpm.rpri)^_xlpm.nfin-1)*((1+_xlpm.rpri)^_xlpm.nfin*(1-_xlpm.dfv^_xlpm.nfin)/_xlpm.dsc-_xlpm.dfv*IF(ABS(_xlpm.qrat-1)&lt;0.000000000001,_xlpm.nfin,(_xlpm.qrat^_xlpm.nfin-1)/(_xlpm.qrat-1))))+IF(MIN(AS41,_xlpm.nfin)&lt;1,0,SUMPRODUCT(_xlpm.dfv^(_xlfn.SEQUENCE(MIN(AS41,_xlpm.nfin))-1)*IF(OR(IF(AS65=Database!$B$608,AS39,0)=0,_xlpm.rpri=0),0,IF(AS65=Database!$B$608,AS39,0)*_xlpm.rpri/((1+_xlpm.rpri)^(_xlpm.nfin-_xlfn.SEQUENCE(MIN(AS41,_xlpm.nfin))+1)-1)*((1+_xlpm.rpri)^(_xlpm.nfin-_xlfn.SEQUENCE(MIN(AS41,_xlpm.nfin))+1)*(1-_xlpm.dfv^(_xlpm.nfin-_xlfn.SEQUENCE(MIN(AS41,_xlpm.nfin))+1))/_xlpm.dsc-_xlpm.dfv*IF(ABS(_xlpm.qrat-1)&lt;0.000000000001,(_xlpm.nfin-_xlfn.SEQUENCE(MIN(AS41,_xlpm.nfin))+1),(_xlpm.qrat^(_xlpm.nfin-_xlfn.SEQUENCE(MIN(AS41,_xlpm.nfin))+1)-1)/(_xlpm.qrat-1))))))+IF(MIN(AS41,_xlpm.nfin)&lt;1,0,SUMPRODUCT(_xlpm.dfv^(_xlfn.SEQUENCE(MIN(AS41,_xlpm.nfin))-1)*IF(OR(IF(AS67=Database!$B$608,AS40,0)=0,_xlpm.rpri=0),0,IF(AS67=Database!$B$608,AS40,0)*_xlpm.rpri/((1+_xlpm.rpri)^(_xlpm.nfin-_xlfn.SEQUENCE(MIN(AS41,_xlpm.nfin))+1)-1)*((1+_xlpm.rpri)^(_xlpm.nfin-_xlfn.SEQUENCE(MIN(AS41,_xlpm.nfin))+1)*(1-_xlpm.dfv^(_xlpm.nfin-_xlfn.SEQUENCE(MIN(AS41,_xlpm.nfin))+1))/_xlpm.dsc-_xlpm.dfv*IF(ABS(_xlpm.qrat-1)&lt;0.000000000001,(_xlpm.nfin-_xlfn.SEQUENCE(MIN(AS41,_xlpm.nfin))+1),(_xlpm.qrat^(_xlpm.nfin-_xlfn.SEQUENCE(MIN(AS41,_xlpm.nfin))+1)-1)/(_xlpm.qrat-1))))))+IF(MIN(AS17,_xlpm.nfin)&lt;1,0,SUMPRODUCT(_xlpm.dfv^(_xlfn.SEQUENCE(MIN(AS17,_xlpm.nfin))-1)*IF(OR(IF(AND(AS68=Database!$B$608,AS46=Database!$B$576),AS52,0)=0,_xlpm.rpri=0),0,IF(AND(AS68=Database!$B$608,AS46=Database!$B$576),AS52,0)*_xlpm.rpri/((1+_xlpm.rpri)^(_xlpm.nfin-_xlfn.SEQUENCE(MIN(AS17,_xlpm.nfin))+1)-1)*((1+_xlpm.rpri)^(_xlpm.nfin-_xlfn.SEQUENCE(MIN(AS17,_xlpm.nfin))+1)*(1-_xlpm.dfv^(_xlpm.nfin-_xlfn.SEQUENCE(MIN(AS17,_xlpm.nfin))+1))/_xlpm.dsc-_xlpm.dfv*IF(ABS(_xlpm.qrat-1)&lt;0.000000000001,(_xlpm.nfin-_xlfn.SEQUENCE(MIN(AS17,_xlpm.nfin))+1),(_xlpm.qrat^(_xlpm.nfin-_xlfn.SEQUENCE(MIN(AS17,_xlpm.nfin))+1)-1)/(_xlpm.qrat-1)))))))),IF(AS110=Database!$B$89,_xlpm.pvfin*_xlpm.ratio,_xlpm.pvfin))</f>
        <v>0</v>
      </c>
      <c r="AT114" s="350">
        <f>_xlfn.LET(_xlpm.dsc,AT16,_xlpm.dfv,1/(1+AT16),_xlpm.nfin,AT56,_xlpm.rpri,AT57,_xlpm.qrat,(1+AT57)/(1+AT16),_xlpm.ratio,AT104+1,_xlpm.pvfin,IF(_xlpm.nfin&lt;1,0,IF(AT59=Database!$B$631,AT83*_xlpm.dfv^_xlpm.nfin,IF(OR(IF(AT61=Database!$B$608,AT37,0)=0,_xlpm.rpri=0),0,IF(AT61=Database!$B$608,AT37,0)*_xlpm.rpri/((1+_xlpm.rpri)^_xlpm.nfin-1)*((1+_xlpm.rpri)^_xlpm.nfin*(1-_xlpm.dfv^_xlpm.nfin)/_xlpm.dsc-_xlpm.dfv*IF(ABS(_xlpm.qrat-1)&lt;0.000000000001,_xlpm.nfin,(_xlpm.qrat^_xlpm.nfin-1)/(_xlpm.qrat-1))))+IF(OR(IF(AT63=Database!$B$608,AT38,0)=0,_xlpm.rpri=0),0,IF(AT63=Database!$B$608,AT38,0)*_xlpm.rpri/((1+_xlpm.rpri)^_xlpm.nfin-1)*((1+_xlpm.rpri)^_xlpm.nfin*(1-_xlpm.dfv^_xlpm.nfin)/_xlpm.dsc-_xlpm.dfv*IF(ABS(_xlpm.qrat-1)&lt;0.000000000001,_xlpm.nfin,(_xlpm.qrat^_xlpm.nfin-1)/(_xlpm.qrat-1))))+IF(MIN(AT41,_xlpm.nfin)&lt;1,0,SUMPRODUCT(_xlpm.dfv^(_xlfn.SEQUENCE(MIN(AT41,_xlpm.nfin))-1)*IF(OR(IF(AT65=Database!$B$608,AT39,0)=0,_xlpm.rpri=0),0,IF(AT65=Database!$B$608,AT39,0)*_xlpm.rpri/((1+_xlpm.rpri)^(_xlpm.nfin-_xlfn.SEQUENCE(MIN(AT41,_xlpm.nfin))+1)-1)*((1+_xlpm.rpri)^(_xlpm.nfin-_xlfn.SEQUENCE(MIN(AT41,_xlpm.nfin))+1)*(1-_xlpm.dfv^(_xlpm.nfin-_xlfn.SEQUENCE(MIN(AT41,_xlpm.nfin))+1))/_xlpm.dsc-_xlpm.dfv*IF(ABS(_xlpm.qrat-1)&lt;0.000000000001,(_xlpm.nfin-_xlfn.SEQUENCE(MIN(AT41,_xlpm.nfin))+1),(_xlpm.qrat^(_xlpm.nfin-_xlfn.SEQUENCE(MIN(AT41,_xlpm.nfin))+1)-1)/(_xlpm.qrat-1))))))+IF(MIN(AT41,_xlpm.nfin)&lt;1,0,SUMPRODUCT(_xlpm.dfv^(_xlfn.SEQUENCE(MIN(AT41,_xlpm.nfin))-1)*IF(OR(IF(AT67=Database!$B$608,AT40,0)=0,_xlpm.rpri=0),0,IF(AT67=Database!$B$608,AT40,0)*_xlpm.rpri/((1+_xlpm.rpri)^(_xlpm.nfin-_xlfn.SEQUENCE(MIN(AT41,_xlpm.nfin))+1)-1)*((1+_xlpm.rpri)^(_xlpm.nfin-_xlfn.SEQUENCE(MIN(AT41,_xlpm.nfin))+1)*(1-_xlpm.dfv^(_xlpm.nfin-_xlfn.SEQUENCE(MIN(AT41,_xlpm.nfin))+1))/_xlpm.dsc-_xlpm.dfv*IF(ABS(_xlpm.qrat-1)&lt;0.000000000001,(_xlpm.nfin-_xlfn.SEQUENCE(MIN(AT41,_xlpm.nfin))+1),(_xlpm.qrat^(_xlpm.nfin-_xlfn.SEQUENCE(MIN(AT41,_xlpm.nfin))+1)-1)/(_xlpm.qrat-1))))))+IF(MIN(AT17,_xlpm.nfin)&lt;1,0,SUMPRODUCT(_xlpm.dfv^(_xlfn.SEQUENCE(MIN(AT17,_xlpm.nfin))-1)*IF(OR(IF(AND(AT68=Database!$B$608,AT46=Database!$B$576),AT52,0)=0,_xlpm.rpri=0),0,IF(AND(AT68=Database!$B$608,AT46=Database!$B$576),AT52,0)*_xlpm.rpri/((1+_xlpm.rpri)^(_xlpm.nfin-_xlfn.SEQUENCE(MIN(AT17,_xlpm.nfin))+1)-1)*((1+_xlpm.rpri)^(_xlpm.nfin-_xlfn.SEQUENCE(MIN(AT17,_xlpm.nfin))+1)*(1-_xlpm.dfv^(_xlpm.nfin-_xlfn.SEQUENCE(MIN(AT17,_xlpm.nfin))+1))/_xlpm.dsc-_xlpm.dfv*IF(ABS(_xlpm.qrat-1)&lt;0.000000000001,(_xlpm.nfin-_xlfn.SEQUENCE(MIN(AT17,_xlpm.nfin))+1),(_xlpm.qrat^(_xlpm.nfin-_xlfn.SEQUENCE(MIN(AT17,_xlpm.nfin))+1)-1)/(_xlpm.qrat-1)))))))),IF(AT110=Database!$B$89,_xlpm.pvfin*_xlpm.ratio,_xlpm.pvfin))</f>
        <v>0</v>
      </c>
      <c r="AU114" s="354">
        <f>_xlfn.LET(_xlpm.dsc,AU16,_xlpm.dfv,1/(1+AU16),_xlpm.nfin,AU56,_xlpm.rpri,AU57,_xlpm.qrat,(1+AU57)/(1+AU16),_xlpm.ratio,AU104+1,_xlpm.pvfin,IF(_xlpm.nfin&lt;1,0,IF(AU59=Database!$B$631,AU83*_xlpm.dfv^_xlpm.nfin,IF(OR(IF(AU61=Database!$B$608,AU37,0)=0,_xlpm.rpri=0),0,IF(AU61=Database!$B$608,AU37,0)*_xlpm.rpri/((1+_xlpm.rpri)^_xlpm.nfin-1)*((1+_xlpm.rpri)^_xlpm.nfin*(1-_xlpm.dfv^_xlpm.nfin)/_xlpm.dsc-_xlpm.dfv*IF(ABS(_xlpm.qrat-1)&lt;0.000000000001,_xlpm.nfin,(_xlpm.qrat^_xlpm.nfin-1)/(_xlpm.qrat-1))))+IF(OR(IF(AU63=Database!$B$608,AU38,0)=0,_xlpm.rpri=0),0,IF(AU63=Database!$B$608,AU38,0)*_xlpm.rpri/((1+_xlpm.rpri)^_xlpm.nfin-1)*((1+_xlpm.rpri)^_xlpm.nfin*(1-_xlpm.dfv^_xlpm.nfin)/_xlpm.dsc-_xlpm.dfv*IF(ABS(_xlpm.qrat-1)&lt;0.000000000001,_xlpm.nfin,(_xlpm.qrat^_xlpm.nfin-1)/(_xlpm.qrat-1))))+IF(MIN(AU41,_xlpm.nfin)&lt;1,0,SUMPRODUCT(_xlpm.dfv^(_xlfn.SEQUENCE(MIN(AU41,_xlpm.nfin))-1)*IF(OR(IF(AU65=Database!$B$608,AU39,0)=0,_xlpm.rpri=0),0,IF(AU65=Database!$B$608,AU39,0)*_xlpm.rpri/((1+_xlpm.rpri)^(_xlpm.nfin-_xlfn.SEQUENCE(MIN(AU41,_xlpm.nfin))+1)-1)*((1+_xlpm.rpri)^(_xlpm.nfin-_xlfn.SEQUENCE(MIN(AU41,_xlpm.nfin))+1)*(1-_xlpm.dfv^(_xlpm.nfin-_xlfn.SEQUENCE(MIN(AU41,_xlpm.nfin))+1))/_xlpm.dsc-_xlpm.dfv*IF(ABS(_xlpm.qrat-1)&lt;0.000000000001,(_xlpm.nfin-_xlfn.SEQUENCE(MIN(AU41,_xlpm.nfin))+1),(_xlpm.qrat^(_xlpm.nfin-_xlfn.SEQUENCE(MIN(AU41,_xlpm.nfin))+1)-1)/(_xlpm.qrat-1))))))+IF(MIN(AU41,_xlpm.nfin)&lt;1,0,SUMPRODUCT(_xlpm.dfv^(_xlfn.SEQUENCE(MIN(AU41,_xlpm.nfin))-1)*IF(OR(IF(AU67=Database!$B$608,AU40,0)=0,_xlpm.rpri=0),0,IF(AU67=Database!$B$608,AU40,0)*_xlpm.rpri/((1+_xlpm.rpri)^(_xlpm.nfin-_xlfn.SEQUENCE(MIN(AU41,_xlpm.nfin))+1)-1)*((1+_xlpm.rpri)^(_xlpm.nfin-_xlfn.SEQUENCE(MIN(AU41,_xlpm.nfin))+1)*(1-_xlpm.dfv^(_xlpm.nfin-_xlfn.SEQUENCE(MIN(AU41,_xlpm.nfin))+1))/_xlpm.dsc-_xlpm.dfv*IF(ABS(_xlpm.qrat-1)&lt;0.000000000001,(_xlpm.nfin-_xlfn.SEQUENCE(MIN(AU41,_xlpm.nfin))+1),(_xlpm.qrat^(_xlpm.nfin-_xlfn.SEQUENCE(MIN(AU41,_xlpm.nfin))+1)-1)/(_xlpm.qrat-1))))))+IF(MIN(AU17,_xlpm.nfin)&lt;1,0,SUMPRODUCT(_xlpm.dfv^(_xlfn.SEQUENCE(MIN(AU17,_xlpm.nfin))-1)*IF(OR(IF(AND(AU68=Database!$B$608,AU46=Database!$B$576),AU52,0)=0,_xlpm.rpri=0),0,IF(AND(AU68=Database!$B$608,AU46=Database!$B$576),AU52,0)*_xlpm.rpri/((1+_xlpm.rpri)^(_xlpm.nfin-_xlfn.SEQUENCE(MIN(AU17,_xlpm.nfin))+1)-1)*((1+_xlpm.rpri)^(_xlpm.nfin-_xlfn.SEQUENCE(MIN(AU17,_xlpm.nfin))+1)*(1-_xlpm.dfv^(_xlpm.nfin-_xlfn.SEQUENCE(MIN(AU17,_xlpm.nfin))+1))/_xlpm.dsc-_xlpm.dfv*IF(ABS(_xlpm.qrat-1)&lt;0.000000000001,(_xlpm.nfin-_xlfn.SEQUENCE(MIN(AU17,_xlpm.nfin))+1),(_xlpm.qrat^(_xlpm.nfin-_xlfn.SEQUENCE(MIN(AU17,_xlpm.nfin))+1)-1)/(_xlpm.qrat-1)))))))),IF(AU110=Database!$B$89,_xlpm.pvfin*_xlpm.ratio,_xlpm.pvfin))</f>
        <v>0</v>
      </c>
    </row>
    <row r="115" spans="2:47" ht="31.5" customHeight="1" outlineLevel="2" thickBot="1" x14ac:dyDescent="0.3">
      <c r="B115" s="355"/>
      <c r="C115" s="65" t="s">
        <v>1354</v>
      </c>
      <c r="D115" s="47"/>
      <c r="E115" s="49">
        <f t="shared" ref="E115:AU115" si="41">E113+E114</f>
        <v>5138.7894571736188</v>
      </c>
      <c r="F115" s="49">
        <f t="shared" si="41"/>
        <v>8260.4416948360013</v>
      </c>
      <c r="G115" s="49">
        <f t="shared" si="41"/>
        <v>10106.52091377091</v>
      </c>
      <c r="H115" s="49">
        <f t="shared" si="41"/>
        <v>4611.7134266721623</v>
      </c>
      <c r="I115" s="49">
        <f t="shared" si="41"/>
        <v>13874.388904924337</v>
      </c>
      <c r="J115" s="49">
        <f t="shared" si="41"/>
        <v>14561.239840811681</v>
      </c>
      <c r="K115" s="49">
        <f t="shared" si="41"/>
        <v>215.86743699316509</v>
      </c>
      <c r="L115" s="49">
        <f t="shared" si="41"/>
        <v>15012.599027251934</v>
      </c>
      <c r="M115" s="49">
        <f t="shared" si="41"/>
        <v>1138.2101223275977</v>
      </c>
      <c r="N115" s="49">
        <f t="shared" si="41"/>
        <v>11558.720035361293</v>
      </c>
      <c r="O115" s="49">
        <f t="shared" si="41"/>
        <v>11696.090222538762</v>
      </c>
      <c r="P115" s="49">
        <f t="shared" si="41"/>
        <v>21037.26295060663</v>
      </c>
      <c r="Q115" s="49">
        <f t="shared" si="41"/>
        <v>6947.0066086891302</v>
      </c>
      <c r="R115" s="49">
        <f t="shared" si="41"/>
        <v>14502.366903449907</v>
      </c>
      <c r="S115" s="49">
        <f t="shared" si="41"/>
        <v>12716.554470142815</v>
      </c>
      <c r="T115" s="49">
        <f t="shared" si="41"/>
        <v>11578.344347815218</v>
      </c>
      <c r="U115" s="49">
        <f t="shared" si="41"/>
        <v>3983.7354281465919</v>
      </c>
      <c r="V115" s="49">
        <f t="shared" si="41"/>
        <v>10106.52091377091</v>
      </c>
      <c r="W115" s="49">
        <f t="shared" si="41"/>
        <v>9297.4302059864385</v>
      </c>
      <c r="X115" s="49">
        <f t="shared" si="41"/>
        <v>15660.201338231431</v>
      </c>
      <c r="Y115" s="49">
        <f t="shared" si="41"/>
        <v>2001.6798703002578</v>
      </c>
      <c r="Z115" s="49">
        <f t="shared" si="41"/>
        <v>10440.13422548762</v>
      </c>
      <c r="AA115" s="49">
        <f t="shared" si="41"/>
        <v>769.20116854724381</v>
      </c>
      <c r="AB115" s="49">
        <f t="shared" si="41"/>
        <v>997.99056606009196</v>
      </c>
      <c r="AC115" s="49">
        <f t="shared" si="41"/>
        <v>3190.7356931248851</v>
      </c>
      <c r="AD115" s="49">
        <f t="shared" si="41"/>
        <v>15635.077886826464</v>
      </c>
      <c r="AE115" s="49">
        <f t="shared" si="41"/>
        <v>843.84543551873617</v>
      </c>
      <c r="AF115" s="49">
        <f t="shared" si="41"/>
        <v>2943.6468680886146</v>
      </c>
      <c r="AG115" s="49">
        <f t="shared" si="41"/>
        <v>2531.5363065562083</v>
      </c>
      <c r="AH115" s="49">
        <f t="shared" si="41"/>
        <v>4395.8459896789973</v>
      </c>
      <c r="AI115" s="49">
        <f t="shared" si="41"/>
        <v>1432.5748091364592</v>
      </c>
      <c r="AJ115" s="49">
        <f t="shared" si="41"/>
        <v>3198.762929989628</v>
      </c>
      <c r="AK115" s="49">
        <f t="shared" si="41"/>
        <v>5043.4483006584933</v>
      </c>
      <c r="AL115" s="49">
        <f t="shared" si="41"/>
        <v>15012.599027251934</v>
      </c>
      <c r="AM115" s="49">
        <f t="shared" si="41"/>
        <v>5800.841721678622</v>
      </c>
      <c r="AN115" s="49">
        <f t="shared" si="41"/>
        <v>15934.941712586367</v>
      </c>
      <c r="AO115" s="49">
        <f t="shared" si="41"/>
        <v>15934.941712586367</v>
      </c>
      <c r="AP115" s="49">
        <f t="shared" si="41"/>
        <v>27101.175498869179</v>
      </c>
      <c r="AQ115" s="49">
        <f t="shared" si="41"/>
        <v>17504.886708900296</v>
      </c>
      <c r="AR115" s="49">
        <f t="shared" si="41"/>
        <v>18054.367457610169</v>
      </c>
      <c r="AS115" s="49">
        <f t="shared" si="41"/>
        <v>16169.30423189158</v>
      </c>
      <c r="AT115" s="49">
        <f t="shared" si="41"/>
        <v>28239.06375191722</v>
      </c>
      <c r="AU115" s="187">
        <f t="shared" si="41"/>
        <v>150.26235980113989</v>
      </c>
    </row>
    <row r="116" spans="2:47" ht="15.75" outlineLevel="1" thickBot="1" x14ac:dyDescent="0.3">
      <c r="B116" s="140"/>
      <c r="C116" s="141"/>
      <c r="D116" s="141"/>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c r="AQ116" s="140"/>
      <c r="AR116" s="140"/>
      <c r="AS116" s="140"/>
      <c r="AT116" s="140"/>
      <c r="AU116" s="140"/>
    </row>
    <row r="117" spans="2:47" ht="31.5" customHeight="1" thickBot="1" x14ac:dyDescent="0.3">
      <c r="B117" s="359" t="s">
        <v>229</v>
      </c>
      <c r="C117" s="83" t="s">
        <v>233</v>
      </c>
      <c r="D117" s="360"/>
      <c r="E117" s="73" t="str">
        <f t="shared" ref="E117:AU117" si="42">E19</f>
        <v>Carbon Removal</v>
      </c>
      <c r="F117" s="73" t="str">
        <f t="shared" si="42"/>
        <v>Carbon Removal</v>
      </c>
      <c r="G117" s="73" t="str">
        <f t="shared" si="42"/>
        <v>Nitrogen Pollution Reduced</v>
      </c>
      <c r="H117" s="73" t="str">
        <f t="shared" si="42"/>
        <v>Phosphorus Pollution Reduced</v>
      </c>
      <c r="I117" s="73" t="str">
        <f t="shared" si="42"/>
        <v>Nitrogen Pollution Reduced</v>
      </c>
      <c r="J117" s="73" t="str">
        <f t="shared" si="42"/>
        <v>Riverbank Restoration</v>
      </c>
      <c r="K117" s="73" t="str">
        <f t="shared" si="42"/>
        <v>Species Protection - Breeding Success</v>
      </c>
      <c r="L117" s="73" t="str">
        <f t="shared" si="42"/>
        <v>Species Protection - Breeding Success</v>
      </c>
      <c r="M117" s="73" t="str">
        <f t="shared" si="42"/>
        <v>Species Protection - Breeding Success</v>
      </c>
      <c r="N117" s="73" t="str">
        <f t="shared" si="42"/>
        <v>Species Protection - Breeding Success</v>
      </c>
      <c r="O117" s="73" t="str">
        <f t="shared" si="42"/>
        <v>Species Protection - Breeding Success</v>
      </c>
      <c r="P117" s="73" t="str">
        <f t="shared" si="42"/>
        <v>Species Protection - Breeding Success</v>
      </c>
      <c r="Q117" s="73" t="str">
        <f t="shared" si="42"/>
        <v>Species Protection - Breeding Success</v>
      </c>
      <c r="R117" s="73" t="str">
        <f t="shared" si="42"/>
        <v>Species Protection - Breeding Success</v>
      </c>
      <c r="S117" s="73" t="str">
        <f t="shared" si="42"/>
        <v>Species Protection - Avoided Mortality</v>
      </c>
      <c r="T117" s="73" t="str">
        <f t="shared" si="42"/>
        <v>Species Rich Grassland Habitat Creation</v>
      </c>
      <c r="U117" s="73" t="str">
        <f t="shared" si="42"/>
        <v>Species Protection - Breeding Success</v>
      </c>
      <c r="V117" s="73" t="str">
        <f t="shared" si="42"/>
        <v>Species Protection - Avoided Mortality</v>
      </c>
      <c r="W117" s="73" t="str">
        <f t="shared" si="42"/>
        <v>Scrubland Habitat Creation</v>
      </c>
      <c r="X117" s="73" t="str">
        <f t="shared" si="42"/>
        <v>Species Rich Grassland Habitat Creation</v>
      </c>
      <c r="Y117" s="73" t="str">
        <f t="shared" si="42"/>
        <v>Nitrogen Pollution Reduced</v>
      </c>
      <c r="Z117" s="73" t="str">
        <f t="shared" si="42"/>
        <v>Nitrogen Pollution Reduced</v>
      </c>
      <c r="AA117" s="73" t="str">
        <f t="shared" si="42"/>
        <v>Nitrogen Pollution Reduced</v>
      </c>
      <c r="AB117" s="73" t="str">
        <f t="shared" si="42"/>
        <v>Nitrogen Pollution Reduced</v>
      </c>
      <c r="AC117" s="73" t="str">
        <f t="shared" si="42"/>
        <v>Nitrogen Pollution Reduced</v>
      </c>
      <c r="AD117" s="73" t="str">
        <f t="shared" si="42"/>
        <v>Nitrogen Pollution Reduced</v>
      </c>
      <c r="AE117" s="73" t="str">
        <f t="shared" si="42"/>
        <v xml:space="preserve">Other Pollutants Reduced </v>
      </c>
      <c r="AF117" s="73" t="str">
        <f t="shared" si="42"/>
        <v xml:space="preserve">Other Pollutants Reduced </v>
      </c>
      <c r="AG117" s="73" t="str">
        <f t="shared" si="42"/>
        <v>Nitrogen Pollution Reduced</v>
      </c>
      <c r="AH117" s="73" t="str">
        <f t="shared" si="42"/>
        <v>Nitrogen Pollution Reduced</v>
      </c>
      <c r="AI117" s="73" t="str">
        <f t="shared" si="42"/>
        <v>Soil Condition</v>
      </c>
      <c r="AJ117" s="73" t="str">
        <f t="shared" si="42"/>
        <v>Nitrogen Pollution Reduced</v>
      </c>
      <c r="AK117" s="73" t="str">
        <f t="shared" si="42"/>
        <v>Creation of New Breeding Site</v>
      </c>
      <c r="AL117" s="73" t="str">
        <f t="shared" si="42"/>
        <v>Phosphorus Pollution Reduced</v>
      </c>
      <c r="AM117" s="73" t="str">
        <f t="shared" si="42"/>
        <v>Species Rich Grassland Habitat Creation</v>
      </c>
      <c r="AN117" s="73" t="str">
        <f t="shared" si="42"/>
        <v>Wetland Habitat Creation</v>
      </c>
      <c r="AO117" s="73" t="str">
        <f t="shared" si="42"/>
        <v>Wetland Habitat Creation</v>
      </c>
      <c r="AP117" s="73" t="str">
        <f t="shared" si="42"/>
        <v>Peatland Condition</v>
      </c>
      <c r="AQ117" s="73" t="str">
        <f t="shared" si="42"/>
        <v>Peatland Condition</v>
      </c>
      <c r="AR117" s="73" t="str">
        <f t="shared" si="42"/>
        <v>Wetland Habitat Creation</v>
      </c>
      <c r="AS117" s="73" t="str">
        <f t="shared" si="42"/>
        <v>Hedgerow Creation</v>
      </c>
      <c r="AT117" s="73" t="str">
        <f t="shared" si="42"/>
        <v>Hedgerow Creation</v>
      </c>
      <c r="AU117" s="286" t="str">
        <f t="shared" si="42"/>
        <v>Creation of New Breeding Site</v>
      </c>
    </row>
    <row r="118" spans="2:47" ht="38.25" customHeight="1" thickBot="1" x14ac:dyDescent="0.3">
      <c r="B118" s="361">
        <f>B103</f>
        <v>30</v>
      </c>
      <c r="C118" s="65" t="s">
        <v>234</v>
      </c>
      <c r="D118" s="46" t="s">
        <v>312</v>
      </c>
      <c r="E118" s="74" t="str">
        <f t="shared" ref="E118:AU118" si="43">E20</f>
        <v>tCO₂e removed</v>
      </c>
      <c r="F118" s="74" t="str">
        <f t="shared" si="43"/>
        <v>tCO₂e removed</v>
      </c>
      <c r="G118" s="74" t="str">
        <f t="shared" si="43"/>
        <v>Kg of nitrogen (N) pollution reduced</v>
      </c>
      <c r="H118" s="74" t="str">
        <f t="shared" si="43"/>
        <v>Kg of phosphorus (P) pollution reduced</v>
      </c>
      <c r="I118" s="74" t="str">
        <f t="shared" si="43"/>
        <v>Kg of nitrogen (N) pollution reduced</v>
      </c>
      <c r="J118" s="74" t="str">
        <f t="shared" si="43"/>
        <v>Km restored</v>
      </c>
      <c r="K118" s="74" t="str">
        <f t="shared" si="43"/>
        <v>Breeding pairs (or nests) sustained in successful reproduction</v>
      </c>
      <c r="L118" s="74" t="str">
        <f t="shared" si="43"/>
        <v>Breeding pairs (or nests) sustained in successful reproduction</v>
      </c>
      <c r="M118" s="74" t="str">
        <f t="shared" si="43"/>
        <v>Breeding pairs (or nests) sustained in successful reproduction</v>
      </c>
      <c r="N118" s="74" t="str">
        <f t="shared" si="43"/>
        <v>Breeding pairs (or nests) sustained in successful reproduction</v>
      </c>
      <c r="O118" s="74" t="str">
        <f t="shared" si="43"/>
        <v>Breeding pairs (or nests) sustained in successful reproduction</v>
      </c>
      <c r="P118" s="74" t="str">
        <f t="shared" si="43"/>
        <v>Breeding pairs (or nests) sustained in successful reproduction</v>
      </c>
      <c r="Q118" s="74" t="str">
        <f t="shared" si="43"/>
        <v>Breeding pairs (or nests) sustained in successful reproduction</v>
      </c>
      <c r="R118" s="74" t="str">
        <f t="shared" si="43"/>
        <v>Breeding pairs (or nests) sustained in successful reproduction</v>
      </c>
      <c r="S118" s="74" t="str">
        <f t="shared" si="43"/>
        <v>Individuals protected</v>
      </c>
      <c r="T118" s="74" t="str">
        <f t="shared" si="43"/>
        <v>Hectares created</v>
      </c>
      <c r="U118" s="74" t="str">
        <f t="shared" si="43"/>
        <v>Breeding pairs (or nests) sustained in successful reproduction</v>
      </c>
      <c r="V118" s="74" t="str">
        <f t="shared" si="43"/>
        <v>Individuals protected</v>
      </c>
      <c r="W118" s="74" t="str">
        <f t="shared" si="43"/>
        <v>Hectares created</v>
      </c>
      <c r="X118" s="74" t="str">
        <f t="shared" si="43"/>
        <v>Hectares created</v>
      </c>
      <c r="Y118" s="74" t="str">
        <f t="shared" si="43"/>
        <v>Kg of nitrogen (N) pollution reduced</v>
      </c>
      <c r="Z118" s="74" t="str">
        <f t="shared" si="43"/>
        <v>Kg of nitrogen (N) pollution reduced</v>
      </c>
      <c r="AA118" s="74" t="str">
        <f t="shared" si="43"/>
        <v>Kg of nitrogen (N) pollution reduced</v>
      </c>
      <c r="AB118" s="74" t="str">
        <f t="shared" si="43"/>
        <v>Kg of nitrogen (N) pollution reduced</v>
      </c>
      <c r="AC118" s="74" t="str">
        <f t="shared" si="43"/>
        <v>Kg of nitrogen (N) pollution reduced</v>
      </c>
      <c r="AD118" s="74" t="str">
        <f t="shared" si="43"/>
        <v>Kg of nitrogen (N) pollution reduced</v>
      </c>
      <c r="AE118" s="74" t="str">
        <f t="shared" si="43"/>
        <v>Kg reduction of non-nutrient pollutants entering waters (sediment, pesticides, chemicals)</v>
      </c>
      <c r="AF118" s="74" t="str">
        <f t="shared" si="43"/>
        <v>Kg reduction of non-nutrient pollutants entering waters (sediment, pesticides, chemicals)</v>
      </c>
      <c r="AG118" s="74" t="str">
        <f t="shared" si="43"/>
        <v>Kg of nitrogen (N) pollution reduced</v>
      </c>
      <c r="AH118" s="74" t="str">
        <f t="shared" si="43"/>
        <v>Kg of nitrogen (N) pollution reduced</v>
      </c>
      <c r="AI118" s="74" t="str">
        <f t="shared" si="43"/>
        <v>Increase in tonnes of Soil Organic Carbon (tSOC)</v>
      </c>
      <c r="AJ118" s="74" t="str">
        <f t="shared" si="43"/>
        <v>Kg of nitrogen (N) pollution reduced</v>
      </c>
      <c r="AK118" s="74" t="str">
        <f t="shared" si="43"/>
        <v>New breeding sites created (pond, roost or colony)</v>
      </c>
      <c r="AL118" s="74" t="str">
        <f t="shared" si="43"/>
        <v>Kg of phosphorus (P) pollution reduced</v>
      </c>
      <c r="AM118" s="74" t="str">
        <f t="shared" si="43"/>
        <v>Hectares created</v>
      </c>
      <c r="AN118" s="74" t="str">
        <f t="shared" si="43"/>
        <v>Hectares created</v>
      </c>
      <c r="AO118" s="74" t="str">
        <f t="shared" si="43"/>
        <v>Hectares created</v>
      </c>
      <c r="AP118" s="74" t="str">
        <f t="shared" si="43"/>
        <v>Hectares restored</v>
      </c>
      <c r="AQ118" s="74" t="str">
        <f t="shared" si="43"/>
        <v>Hectares restored</v>
      </c>
      <c r="AR118" s="74" t="str">
        <f t="shared" si="43"/>
        <v>Hectares created</v>
      </c>
      <c r="AS118" s="74" t="str">
        <f t="shared" si="43"/>
        <v>Km created</v>
      </c>
      <c r="AT118" s="74" t="str">
        <f t="shared" si="43"/>
        <v>Km created</v>
      </c>
      <c r="AU118" s="282" t="str">
        <f t="shared" si="43"/>
        <v>New breeding sites created (pond, roost or colony)</v>
      </c>
    </row>
    <row r="119" spans="2:47" ht="31.5" customHeight="1" thickBot="1" x14ac:dyDescent="0.3">
      <c r="B119" s="362"/>
      <c r="C119" s="65" t="s">
        <v>366</v>
      </c>
      <c r="D119" s="46"/>
      <c r="E119" s="16" t="str">
        <f>_xlfn.XLOOKUP(E117,Database!$B$65:$B$85,Database!$I$65:$I$85)</f>
        <v>S-curve</v>
      </c>
      <c r="F119" s="16" t="str">
        <f>_xlfn.XLOOKUP(F117,Database!$B$65:$B$85,Database!$I$65:$I$85)</f>
        <v>S-curve</v>
      </c>
      <c r="G119" s="16" t="str">
        <f>_xlfn.XLOOKUP(G117,Database!$B$65:$B$85,Database!$I$65:$I$85)</f>
        <v>Linear</v>
      </c>
      <c r="H119" s="16" t="str">
        <f>_xlfn.XLOOKUP(H117,Database!$B$65:$B$85,Database!$I$65:$I$85)</f>
        <v>Linear</v>
      </c>
      <c r="I119" s="16" t="str">
        <f>_xlfn.XLOOKUP(I117,Database!$B$65:$B$85,Database!$I$65:$I$85)</f>
        <v>Linear</v>
      </c>
      <c r="J119" s="16" t="str">
        <f>_xlfn.XLOOKUP(J117,Database!$B$65:$B$85,Database!$I$65:$I$85)</f>
        <v>S-curve</v>
      </c>
      <c r="K119" s="16" t="str">
        <f>_xlfn.XLOOKUP(K117,Database!$B$65:$B$85,Database!$I$65:$I$85)</f>
        <v>S-curve</v>
      </c>
      <c r="L119" s="16" t="str">
        <f>_xlfn.XLOOKUP(L117,Database!$B$65:$B$85,Database!$I$65:$I$85)</f>
        <v>S-curve</v>
      </c>
      <c r="M119" s="16" t="str">
        <f>_xlfn.XLOOKUP(M117,Database!$B$65:$B$85,Database!$I$65:$I$85)</f>
        <v>S-curve</v>
      </c>
      <c r="N119" s="16" t="str">
        <f>_xlfn.XLOOKUP(N117,Database!$B$65:$B$85,Database!$I$65:$I$85)</f>
        <v>S-curve</v>
      </c>
      <c r="O119" s="16" t="str">
        <f>_xlfn.XLOOKUP(O117,Database!$B$65:$B$85,Database!$I$65:$I$85)</f>
        <v>S-curve</v>
      </c>
      <c r="P119" s="16" t="str">
        <f>_xlfn.XLOOKUP(P117,Database!$B$65:$B$85,Database!$I$65:$I$85)</f>
        <v>S-curve</v>
      </c>
      <c r="Q119" s="16" t="str">
        <f>_xlfn.XLOOKUP(Q117,Database!$B$65:$B$85,Database!$I$65:$I$85)</f>
        <v>S-curve</v>
      </c>
      <c r="R119" s="16" t="str">
        <f>_xlfn.XLOOKUP(R117,Database!$B$65:$B$85,Database!$I$65:$I$85)</f>
        <v>S-curve</v>
      </c>
      <c r="S119" s="16" t="str">
        <f>_xlfn.XLOOKUP(S117,Database!$B$65:$B$85,Database!$I$65:$I$85)</f>
        <v>Linear</v>
      </c>
      <c r="T119" s="16" t="str">
        <f>_xlfn.XLOOKUP(T117,Database!$B$65:$B$85,Database!$I$65:$I$85)</f>
        <v>S-curve</v>
      </c>
      <c r="U119" s="16" t="str">
        <f>_xlfn.XLOOKUP(U117,Database!$B$65:$B$85,Database!$I$65:$I$85)</f>
        <v>S-curve</v>
      </c>
      <c r="V119" s="16" t="str">
        <f>_xlfn.XLOOKUP(V117,Database!$B$65:$B$85,Database!$I$65:$I$85)</f>
        <v>Linear</v>
      </c>
      <c r="W119" s="16" t="str">
        <f>_xlfn.XLOOKUP(W117,Database!$B$65:$B$85,Database!$I$65:$I$85)</f>
        <v>S-curve</v>
      </c>
      <c r="X119" s="16" t="str">
        <f>_xlfn.XLOOKUP(X117,Database!$B$65:$B$85,Database!$I$65:$I$85)</f>
        <v>S-curve</v>
      </c>
      <c r="Y119" s="16" t="str">
        <f>_xlfn.XLOOKUP(Y117,Database!$B$65:$B$85,Database!$I$65:$I$85)</f>
        <v>Linear</v>
      </c>
      <c r="Z119" s="16" t="str">
        <f>_xlfn.XLOOKUP(Z117,Database!$B$65:$B$85,Database!$I$65:$I$85)</f>
        <v>Linear</v>
      </c>
      <c r="AA119" s="16" t="str">
        <f>_xlfn.XLOOKUP(AA117,Database!$B$65:$B$85,Database!$I$65:$I$85)</f>
        <v>Linear</v>
      </c>
      <c r="AB119" s="16" t="str">
        <f>_xlfn.XLOOKUP(AB117,Database!$B$65:$B$85,Database!$I$65:$I$85)</f>
        <v>Linear</v>
      </c>
      <c r="AC119" s="16" t="str">
        <f>_xlfn.XLOOKUP(AC117,Database!$B$65:$B$85,Database!$I$65:$I$85)</f>
        <v>Linear</v>
      </c>
      <c r="AD119" s="16" t="str">
        <f>_xlfn.XLOOKUP(AD117,Database!$B$65:$B$85,Database!$I$65:$I$85)</f>
        <v>Linear</v>
      </c>
      <c r="AE119" s="16" t="str">
        <f>_xlfn.XLOOKUP(AE117,Database!$B$65:$B$85,Database!$I$65:$I$85)</f>
        <v>Linear</v>
      </c>
      <c r="AF119" s="16" t="str">
        <f>_xlfn.XLOOKUP(AF117,Database!$B$65:$B$85,Database!$I$65:$I$85)</f>
        <v>Linear</v>
      </c>
      <c r="AG119" s="16" t="str">
        <f>_xlfn.XLOOKUP(AG117,Database!$B$65:$B$85,Database!$I$65:$I$85)</f>
        <v>Linear</v>
      </c>
      <c r="AH119" s="16" t="str">
        <f>_xlfn.XLOOKUP(AH117,Database!$B$65:$B$85,Database!$I$65:$I$85)</f>
        <v>Linear</v>
      </c>
      <c r="AI119" s="16" t="str">
        <f>_xlfn.XLOOKUP(AI117,Database!$B$65:$B$85,Database!$I$65:$I$85)</f>
        <v>S-curve</v>
      </c>
      <c r="AJ119" s="16" t="str">
        <f>_xlfn.XLOOKUP(AJ117,Database!$B$65:$B$85,Database!$I$65:$I$85)</f>
        <v>Linear</v>
      </c>
      <c r="AK119" s="16" t="str">
        <f>_xlfn.XLOOKUP(AK117,Database!$B$65:$B$85,Database!$I$65:$I$85)</f>
        <v>Step</v>
      </c>
      <c r="AL119" s="16" t="str">
        <f>_xlfn.XLOOKUP(AL117,Database!$B$65:$B$85,Database!$I$65:$I$85)</f>
        <v>Linear</v>
      </c>
      <c r="AM119" s="16" t="str">
        <f>_xlfn.XLOOKUP(AM117,Database!$B$65:$B$85,Database!$I$65:$I$85)</f>
        <v>S-curve</v>
      </c>
      <c r="AN119" s="16" t="str">
        <f>_xlfn.XLOOKUP(AN117,Database!$B$65:$B$85,Database!$I$65:$I$85)</f>
        <v>S-curve</v>
      </c>
      <c r="AO119" s="16" t="str">
        <f>_xlfn.XLOOKUP(AO117,Database!$B$65:$B$85,Database!$I$65:$I$85)</f>
        <v>S-curve</v>
      </c>
      <c r="AP119" s="16" t="str">
        <f>_xlfn.XLOOKUP(AP117,Database!$B$65:$B$85,Database!$I$65:$I$85)</f>
        <v>S-curve</v>
      </c>
      <c r="AQ119" s="16" t="str">
        <f>_xlfn.XLOOKUP(AQ117,Database!$B$65:$B$85,Database!$I$65:$I$85)</f>
        <v>S-curve</v>
      </c>
      <c r="AR119" s="16" t="str">
        <f>_xlfn.XLOOKUP(AR117,Database!$B$65:$B$85,Database!$I$65:$I$85)</f>
        <v>S-curve</v>
      </c>
      <c r="AS119" s="16" t="str">
        <f>_xlfn.XLOOKUP(AS117,Database!$B$65:$B$85,Database!$I$65:$I$85)</f>
        <v>S-curve</v>
      </c>
      <c r="AT119" s="16" t="str">
        <f>_xlfn.XLOOKUP(AT117,Database!$B$65:$B$85,Database!$I$65:$I$85)</f>
        <v>S-curve</v>
      </c>
      <c r="AU119" s="226" t="str">
        <f>_xlfn.XLOOKUP(AU117,Database!$B$65:$B$85,Database!$I$65:$I$85)</f>
        <v>Step</v>
      </c>
    </row>
    <row r="120" spans="2:47" ht="31.5" customHeight="1" thickBot="1" x14ac:dyDescent="0.3">
      <c r="B120" s="362"/>
      <c r="C120" s="65" t="s">
        <v>1112</v>
      </c>
      <c r="D120" s="46" t="s">
        <v>29</v>
      </c>
      <c r="E120" s="139">
        <v>18</v>
      </c>
      <c r="F120" s="139">
        <v>18</v>
      </c>
      <c r="G120" s="139">
        <v>1</v>
      </c>
      <c r="H120" s="139">
        <v>1</v>
      </c>
      <c r="I120" s="139">
        <v>1</v>
      </c>
      <c r="J120" s="139">
        <v>2</v>
      </c>
      <c r="K120" s="139">
        <v>1</v>
      </c>
      <c r="L120" s="139">
        <v>1</v>
      </c>
      <c r="M120" s="139">
        <v>1</v>
      </c>
      <c r="N120" s="139">
        <v>1</v>
      </c>
      <c r="O120" s="139">
        <v>1</v>
      </c>
      <c r="P120" s="139">
        <v>1</v>
      </c>
      <c r="Q120" s="139">
        <v>1</v>
      </c>
      <c r="R120" s="139">
        <v>2</v>
      </c>
      <c r="S120" s="139">
        <v>1</v>
      </c>
      <c r="T120" s="139">
        <v>2</v>
      </c>
      <c r="U120" s="139">
        <v>1</v>
      </c>
      <c r="V120" s="139">
        <v>1</v>
      </c>
      <c r="W120" s="139">
        <v>2</v>
      </c>
      <c r="X120" s="139">
        <v>2</v>
      </c>
      <c r="Y120" s="139">
        <v>1</v>
      </c>
      <c r="Z120" s="139">
        <v>1</v>
      </c>
      <c r="AA120" s="139">
        <v>1</v>
      </c>
      <c r="AB120" s="139">
        <v>1</v>
      </c>
      <c r="AC120" s="139">
        <v>1</v>
      </c>
      <c r="AD120" s="139">
        <v>1</v>
      </c>
      <c r="AE120" s="139">
        <v>1</v>
      </c>
      <c r="AF120" s="139">
        <v>1</v>
      </c>
      <c r="AG120" s="139">
        <v>1</v>
      </c>
      <c r="AH120" s="139">
        <v>1</v>
      </c>
      <c r="AI120" s="139">
        <v>2</v>
      </c>
      <c r="AJ120" s="139">
        <v>1</v>
      </c>
      <c r="AK120" s="139">
        <v>1</v>
      </c>
      <c r="AL120" s="139">
        <v>1</v>
      </c>
      <c r="AM120" s="139">
        <v>3</v>
      </c>
      <c r="AN120" s="139">
        <v>10</v>
      </c>
      <c r="AO120" s="139">
        <v>10</v>
      </c>
      <c r="AP120" s="139">
        <v>6</v>
      </c>
      <c r="AQ120" s="139">
        <v>6</v>
      </c>
      <c r="AR120" s="139">
        <v>5</v>
      </c>
      <c r="AS120" s="139">
        <v>3</v>
      </c>
      <c r="AT120" s="139">
        <v>8</v>
      </c>
      <c r="AU120" s="262">
        <v>1</v>
      </c>
    </row>
    <row r="121" spans="2:47" ht="53.25" customHeight="1" thickBot="1" x14ac:dyDescent="0.3">
      <c r="B121" s="362"/>
      <c r="C121" s="65" t="s">
        <v>363</v>
      </c>
      <c r="D121" s="46"/>
      <c r="E121" s="241">
        <f t="shared" ref="E121:AU121" si="44">IF(E119="Linear",$B$103/E17,1)</f>
        <v>1</v>
      </c>
      <c r="F121" s="241">
        <f t="shared" si="44"/>
        <v>1</v>
      </c>
      <c r="G121" s="241">
        <f t="shared" si="44"/>
        <v>10</v>
      </c>
      <c r="H121" s="241">
        <f t="shared" si="44"/>
        <v>10</v>
      </c>
      <c r="I121" s="241">
        <f t="shared" si="44"/>
        <v>10</v>
      </c>
      <c r="J121" s="241">
        <f t="shared" si="44"/>
        <v>1</v>
      </c>
      <c r="K121" s="241">
        <f t="shared" si="44"/>
        <v>1</v>
      </c>
      <c r="L121" s="241">
        <f t="shared" si="44"/>
        <v>1</v>
      </c>
      <c r="M121" s="241">
        <f t="shared" si="44"/>
        <v>1</v>
      </c>
      <c r="N121" s="241">
        <f t="shared" si="44"/>
        <v>1</v>
      </c>
      <c r="O121" s="241">
        <f t="shared" si="44"/>
        <v>1</v>
      </c>
      <c r="P121" s="241">
        <f t="shared" si="44"/>
        <v>1</v>
      </c>
      <c r="Q121" s="241">
        <f t="shared" si="44"/>
        <v>1</v>
      </c>
      <c r="R121" s="241">
        <f t="shared" si="44"/>
        <v>1</v>
      </c>
      <c r="S121" s="241">
        <f t="shared" si="44"/>
        <v>10</v>
      </c>
      <c r="T121" s="241">
        <f t="shared" si="44"/>
        <v>1</v>
      </c>
      <c r="U121" s="241">
        <f t="shared" si="44"/>
        <v>1</v>
      </c>
      <c r="V121" s="241">
        <f t="shared" si="44"/>
        <v>10</v>
      </c>
      <c r="W121" s="241">
        <f t="shared" si="44"/>
        <v>1</v>
      </c>
      <c r="X121" s="241">
        <f t="shared" si="44"/>
        <v>1</v>
      </c>
      <c r="Y121" s="241">
        <f t="shared" si="44"/>
        <v>10</v>
      </c>
      <c r="Z121" s="241">
        <f t="shared" si="44"/>
        <v>10</v>
      </c>
      <c r="AA121" s="241">
        <f t="shared" si="44"/>
        <v>1</v>
      </c>
      <c r="AB121" s="241">
        <f t="shared" si="44"/>
        <v>1</v>
      </c>
      <c r="AC121" s="241">
        <f t="shared" si="44"/>
        <v>1</v>
      </c>
      <c r="AD121" s="241">
        <f t="shared" si="44"/>
        <v>1</v>
      </c>
      <c r="AE121" s="241">
        <f t="shared" si="44"/>
        <v>10</v>
      </c>
      <c r="AF121" s="241">
        <f t="shared" si="44"/>
        <v>10</v>
      </c>
      <c r="AG121" s="241">
        <f t="shared" si="44"/>
        <v>10</v>
      </c>
      <c r="AH121" s="241">
        <f t="shared" si="44"/>
        <v>10</v>
      </c>
      <c r="AI121" s="241">
        <f t="shared" si="44"/>
        <v>1</v>
      </c>
      <c r="AJ121" s="241">
        <f t="shared" si="44"/>
        <v>10</v>
      </c>
      <c r="AK121" s="241">
        <f t="shared" si="44"/>
        <v>1</v>
      </c>
      <c r="AL121" s="241">
        <f t="shared" si="44"/>
        <v>10</v>
      </c>
      <c r="AM121" s="241">
        <f t="shared" si="44"/>
        <v>1</v>
      </c>
      <c r="AN121" s="241">
        <f t="shared" si="44"/>
        <v>1</v>
      </c>
      <c r="AO121" s="241">
        <f t="shared" si="44"/>
        <v>1</v>
      </c>
      <c r="AP121" s="241">
        <f t="shared" si="44"/>
        <v>1</v>
      </c>
      <c r="AQ121" s="241">
        <f t="shared" si="44"/>
        <v>1</v>
      </c>
      <c r="AR121" s="241">
        <f t="shared" si="44"/>
        <v>1</v>
      </c>
      <c r="AS121" s="241">
        <f t="shared" si="44"/>
        <v>1</v>
      </c>
      <c r="AT121" s="241">
        <f t="shared" si="44"/>
        <v>1</v>
      </c>
      <c r="AU121" s="243">
        <f t="shared" si="44"/>
        <v>1</v>
      </c>
    </row>
    <row r="122" spans="2:47" ht="31.5" customHeight="1" thickBot="1" x14ac:dyDescent="0.3">
      <c r="B122" s="362"/>
      <c r="C122" s="65" t="s">
        <v>1345</v>
      </c>
      <c r="D122" s="46" t="s">
        <v>1346</v>
      </c>
      <c r="E122" s="334">
        <f t="shared" ref="E122:AU122" si="45">IFERROR(ABS(E23*E121),"Not calculable - extend lifespan (see row 104)")</f>
        <v>27</v>
      </c>
      <c r="F122" s="334">
        <f t="shared" si="45"/>
        <v>58.5</v>
      </c>
      <c r="G122" s="334">
        <f t="shared" si="45"/>
        <v>810</v>
      </c>
      <c r="H122" s="334">
        <f t="shared" si="45"/>
        <v>54</v>
      </c>
      <c r="I122" s="334">
        <f t="shared" si="45"/>
        <v>1215</v>
      </c>
      <c r="J122" s="334">
        <f t="shared" si="45"/>
        <v>1.125</v>
      </c>
      <c r="K122" s="334">
        <f t="shared" si="45"/>
        <v>9.0000000000000011E-2</v>
      </c>
      <c r="L122" s="334">
        <f t="shared" si="45"/>
        <v>0.40500000000000003</v>
      </c>
      <c r="M122" s="334">
        <f t="shared" si="45"/>
        <v>3.1500000000000007E-2</v>
      </c>
      <c r="N122" s="334">
        <f t="shared" si="45"/>
        <v>6.7500000000000004E-2</v>
      </c>
      <c r="O122" s="334">
        <f t="shared" si="45"/>
        <v>6.7500000000000004E-2</v>
      </c>
      <c r="P122" s="334">
        <f t="shared" si="45"/>
        <v>0.20250000000000001</v>
      </c>
      <c r="Q122" s="334">
        <f t="shared" si="45"/>
        <v>0.13500000000000001</v>
      </c>
      <c r="R122" s="334">
        <f t="shared" si="45"/>
        <v>25.2</v>
      </c>
      <c r="S122" s="334">
        <f t="shared" si="45"/>
        <v>180</v>
      </c>
      <c r="T122" s="334">
        <f t="shared" si="45"/>
        <v>0.9</v>
      </c>
      <c r="U122" s="334">
        <f t="shared" si="45"/>
        <v>0.54</v>
      </c>
      <c r="V122" s="334">
        <f t="shared" si="45"/>
        <v>270</v>
      </c>
      <c r="W122" s="334">
        <f t="shared" si="45"/>
        <v>0.9</v>
      </c>
      <c r="X122" s="334">
        <f t="shared" si="45"/>
        <v>0.9</v>
      </c>
      <c r="Y122" s="334">
        <f t="shared" si="45"/>
        <v>2700</v>
      </c>
      <c r="Z122" s="334">
        <f t="shared" si="45"/>
        <v>2700</v>
      </c>
      <c r="AA122" s="334">
        <f t="shared" si="45"/>
        <v>1485</v>
      </c>
      <c r="AB122" s="334">
        <f t="shared" si="45"/>
        <v>135</v>
      </c>
      <c r="AC122" s="334">
        <f t="shared" si="45"/>
        <v>3240</v>
      </c>
      <c r="AD122" s="334">
        <f t="shared" si="45"/>
        <v>4860</v>
      </c>
      <c r="AE122" s="334">
        <f t="shared" si="45"/>
        <v>9</v>
      </c>
      <c r="AF122" s="334">
        <f t="shared" si="45"/>
        <v>15.3</v>
      </c>
      <c r="AG122" s="334">
        <f t="shared" si="45"/>
        <v>1350</v>
      </c>
      <c r="AH122" s="334">
        <f t="shared" si="45"/>
        <v>3240</v>
      </c>
      <c r="AI122" s="334">
        <f t="shared" si="45"/>
        <v>0.27</v>
      </c>
      <c r="AJ122" s="334">
        <f t="shared" si="45"/>
        <v>810</v>
      </c>
      <c r="AK122" s="334">
        <f t="shared" si="45"/>
        <v>0.9</v>
      </c>
      <c r="AL122" s="334">
        <f t="shared" si="45"/>
        <v>54</v>
      </c>
      <c r="AM122" s="334">
        <f t="shared" si="45"/>
        <v>0.9</v>
      </c>
      <c r="AN122" s="334">
        <f t="shared" si="45"/>
        <v>0.9</v>
      </c>
      <c r="AO122" s="334">
        <f t="shared" si="45"/>
        <v>0.9</v>
      </c>
      <c r="AP122" s="334">
        <f t="shared" si="45"/>
        <v>0.9</v>
      </c>
      <c r="AQ122" s="334">
        <f t="shared" si="45"/>
        <v>0.9</v>
      </c>
      <c r="AR122" s="334">
        <f t="shared" si="45"/>
        <v>0.9</v>
      </c>
      <c r="AS122" s="334">
        <f t="shared" si="45"/>
        <v>0.9</v>
      </c>
      <c r="AT122" s="334">
        <f t="shared" si="45"/>
        <v>0.9</v>
      </c>
      <c r="AU122" s="174">
        <f t="shared" si="45"/>
        <v>0.9</v>
      </c>
    </row>
    <row r="123" spans="2:47" ht="31.5" customHeight="1" thickBot="1" x14ac:dyDescent="0.3">
      <c r="B123" s="362"/>
      <c r="C123" s="65" t="s">
        <v>1333</v>
      </c>
      <c r="D123" s="46" t="s">
        <v>1334</v>
      </c>
      <c r="E123" s="334" cm="1">
        <f t="array" ref="E123">IFERROR(_xlfn.LET(_xlpm.shp,E$119,_xlpm.pk,E$120,_xlpm.Ll,E$17,_xlpm.tot,E$23,_xlpm.rr,E$16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14.716487970468409</v>
      </c>
      <c r="F123" s="334" cm="1">
        <f t="array" ref="F123">IFERROR(_xlfn.LET(_xlpm.shp,F$119,_xlpm.pk,F$120,_xlpm.Ll,F$17,_xlpm.tot,F$23,_xlpm.rr,F$16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31.885723936014891</v>
      </c>
      <c r="G123" s="334" cm="1">
        <f t="array" ref="G123">IFERROR(_xlfn.LET(_xlpm.shp,G$119,_xlpm.pk,G$120,_xlpm.Ll,G$17,_xlpm.tot,G$23,_xlpm.rr,G$16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75.644198484668621</v>
      </c>
      <c r="H123" s="334" cm="1">
        <f t="array" ref="H123">IFERROR(_xlfn.LET(_xlpm.shp,H$119,_xlpm.pk,H$120,_xlpm.Ll,H$17,_xlpm.tot,H$23,_xlpm.rr,H$16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5.0429465656445753</v>
      </c>
      <c r="I123" s="334" cm="1">
        <f t="array" ref="I123">IFERROR(_xlfn.LET(_xlpm.shp,I$119,_xlpm.pk,I$120,_xlpm.Ll,I$17,_xlpm.tot,I$23,_xlpm.rr,I$16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113.46629772700294</v>
      </c>
      <c r="J123" s="334" cm="1">
        <f t="array" ref="J123">IFERROR(_xlfn.LET(_xlpm.shp,J$119,_xlpm.pk,J$120,_xlpm.Ll,J$17,_xlpm.tot,J$23,_xlpm.rr,J$16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1.0360264844712923</v>
      </c>
      <c r="K123" s="334" cm="1">
        <f t="array" ref="K123">IFERROR(_xlfn.LET(_xlpm.shp,K$119,_xlpm.pk,K$120,_xlpm.Ll,K$17,_xlpm.tot,K$23,_xlpm.rr,K$16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8.5464786399842826E-2</v>
      </c>
      <c r="L123" s="334" cm="1">
        <f t="array" ref="L123">IFERROR(_xlfn.LET(_xlpm.shp,L$119,_xlpm.pk,L$120,_xlpm.Ll,L$17,_xlpm.tot,L$23,_xlpm.rr,L$16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0.38459153879929275</v>
      </c>
      <c r="M123" s="334" cm="1">
        <f t="array" ref="M123">IFERROR(_xlfn.LET(_xlpm.shp,M$119,_xlpm.pk,M$120,_xlpm.Ll,M$17,_xlpm.tot,M$23,_xlpm.rr,M$16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2.9912675239944994E-2</v>
      </c>
      <c r="N123" s="334" cm="1">
        <f t="array" ref="N123">IFERROR(_xlfn.LET(_xlpm.shp,N$119,_xlpm.pk,N$120,_xlpm.Ll,N$17,_xlpm.tot,N$23,_xlpm.rr,N$16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6.4098589799882116E-2</v>
      </c>
      <c r="O123" s="334" cm="1">
        <f t="array" ref="O123">IFERROR(_xlfn.LET(_xlpm.shp,O$119,_xlpm.pk,O$120,_xlpm.Ll,O$17,_xlpm.tot,O$23,_xlpm.rr,O$16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6.4098589799882116E-2</v>
      </c>
      <c r="P123" s="334" cm="1">
        <f t="array" ref="P123">IFERROR(_xlfn.LET(_xlpm.shp,P$119,_xlpm.pk,P$120,_xlpm.Ll,P$17,_xlpm.tot,P$23,_xlpm.rr,P$16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0.19229576939964638</v>
      </c>
      <c r="Q123" s="334" cm="1">
        <f t="array" ref="Q123">IFERROR(_xlfn.LET(_xlpm.shp,Q$119,_xlpm.pk,Q$120,_xlpm.Ll,Q$17,_xlpm.tot,Q$23,_xlpm.rr,Q$16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0.12819717959976423</v>
      </c>
      <c r="R123" s="334" cm="1">
        <f t="array" ref="R123">IFERROR(_xlfn.LET(_xlpm.shp,R$119,_xlpm.pk,R$120,_xlpm.Ll,R$17,_xlpm.tot,R$23,_xlpm.rr,R$16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23.206993252156948</v>
      </c>
      <c r="S123" s="334" cm="1">
        <f t="array" ref="S123">IFERROR(_xlfn.LET(_xlpm.shp,S$119,_xlpm.pk,S$120,_xlpm.Ll,S$17,_xlpm.tot,S$23,_xlpm.rr,S$16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16.809821885481917</v>
      </c>
      <c r="T123" s="334" cm="1">
        <f t="array" ref="T123">IFERROR(_xlfn.LET(_xlpm.shp,T$119,_xlpm.pk,T$120,_xlpm.Ll,T$17,_xlpm.tot,T$23,_xlpm.rr,T$16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0.82882118757703394</v>
      </c>
      <c r="U123" s="334" cm="1">
        <f t="array" ref="U123">IFERROR(_xlfn.LET(_xlpm.shp,U$119,_xlpm.pk,U$120,_xlpm.Ll,U$17,_xlpm.tot,U$23,_xlpm.rr,U$16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0.51278871839905693</v>
      </c>
      <c r="V123" s="334" cm="1">
        <f t="array" ref="V123">IFERROR(_xlfn.LET(_xlpm.shp,V$119,_xlpm.pk,V$120,_xlpm.Ll,V$17,_xlpm.tot,V$23,_xlpm.rr,V$16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25.214732828222878</v>
      </c>
      <c r="W123" s="334" cm="1">
        <f t="array" ref="W123">IFERROR(_xlfn.LET(_xlpm.shp,W$119,_xlpm.pk,W$120,_xlpm.Ll,W$17,_xlpm.tot,W$23,_xlpm.rr,W$16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0.82882118757703394</v>
      </c>
      <c r="X123" s="334" cm="1">
        <f t="array" ref="X123">IFERROR(_xlfn.LET(_xlpm.shp,X$119,_xlpm.pk,X$120,_xlpm.Ll,X$17,_xlpm.tot,X$23,_xlpm.rr,X$16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0.82882118757703394</v>
      </c>
      <c r="Y123" s="334" cm="1">
        <f t="array" ref="Y123">IFERROR(_xlfn.LET(_xlpm.shp,Y$119,_xlpm.pk,Y$120,_xlpm.Ll,Y$17,_xlpm.tot,Y$23,_xlpm.rr,Y$16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252.14732828222876</v>
      </c>
      <c r="Z123" s="334" cm="1">
        <f t="array" ref="Z123">IFERROR(_xlfn.LET(_xlpm.shp,Z$119,_xlpm.pk,Z$120,_xlpm.Ll,Z$17,_xlpm.tot,Z$23,_xlpm.rr,Z$16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252.14732828222876</v>
      </c>
      <c r="AA123" s="334" cm="1">
        <f t="array" ref="AA123">IFERROR(_xlfn.LET(_xlpm.shp,AA$119,_xlpm.pk,AA$120,_xlpm.Ll,AA$17,_xlpm.tot,AA$23,_xlpm.rr,AA$16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910.40624786246019</v>
      </c>
      <c r="AB123" s="334" cm="1">
        <f t="array" ref="AB123">IFERROR(_xlfn.LET(_xlpm.shp,AB$119,_xlpm.pk,AB$120,_xlpm.Ll,AB$17,_xlpm.tot,AB$23,_xlpm.rr,AB$16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82.764204351132747</v>
      </c>
      <c r="AC123" s="334" cm="1">
        <f t="array" ref="AC123">IFERROR(_xlfn.LET(_xlpm.shp,AC$119,_xlpm.pk,AC$120,_xlpm.Ll,AC$17,_xlpm.tot,AC$23,_xlpm.rr,AC$16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1986.3409044271857</v>
      </c>
      <c r="AD123" s="334" cm="1">
        <f t="array" ref="AD123">IFERROR(_xlfn.LET(_xlpm.shp,AD$119,_xlpm.pk,AD$120,_xlpm.Ll,AD$17,_xlpm.tot,AD$23,_xlpm.rr,AD$16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2979.511356640779</v>
      </c>
      <c r="AE123" s="334" cm="1">
        <f t="array" ref="AE123">IFERROR(_xlfn.LET(_xlpm.shp,AE$119,_xlpm.pk,AE$120,_xlpm.Ll,AE$17,_xlpm.tot,AE$23,_xlpm.rr,AE$16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0.84049109427409574</v>
      </c>
      <c r="AF123" s="334" cm="1">
        <f t="array" ref="AF123">IFERROR(_xlfn.LET(_xlpm.shp,AF$119,_xlpm.pk,AF$120,_xlpm.Ll,AF$17,_xlpm.tot,AF$23,_xlpm.rr,AF$16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1.4288348602659628</v>
      </c>
      <c r="AG123" s="334" cm="1">
        <f t="array" ref="AG123">IFERROR(_xlfn.LET(_xlpm.shp,AG$119,_xlpm.pk,AG$120,_xlpm.Ll,AG$17,_xlpm.tot,AG$23,_xlpm.rr,AG$16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126.07366414111438</v>
      </c>
      <c r="AH123" s="334" cm="1">
        <f t="array" ref="AH123">IFERROR(_xlfn.LET(_xlpm.shp,AH$119,_xlpm.pk,AH$120,_xlpm.Ll,AH$17,_xlpm.tot,AH$23,_xlpm.rr,AH$16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302.57679393867448</v>
      </c>
      <c r="AI123" s="334" cm="1">
        <f t="array" ref="AI123">IFERROR(_xlfn.LET(_xlpm.shp,AI$119,_xlpm.pk,AI$120,_xlpm.Ll,AI$17,_xlpm.tot,AI$23,_xlpm.rr,AI$16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0.24864635627311016</v>
      </c>
      <c r="AJ123" s="334" cm="1">
        <f t="array" ref="AJ123">IFERROR(_xlfn.LET(_xlpm.shp,AJ$119,_xlpm.pk,AJ$120,_xlpm.Ll,AJ$17,_xlpm.tot,AJ$23,_xlpm.rr,AJ$16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75.644198484668621</v>
      </c>
      <c r="AK123" s="334" cm="1">
        <f t="array" ref="AK123">IFERROR(_xlfn.LET(_xlpm.shp,AK$119,_xlpm.pk,AK$120,_xlpm.Ll,AK$17,_xlpm.tot,AK$23,_xlpm.rr,AK$16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0.86956521739130443</v>
      </c>
      <c r="AL123" s="334" cm="1">
        <f t="array" ref="AL123">IFERROR(_xlfn.LET(_xlpm.shp,AL$119,_xlpm.pk,AL$120,_xlpm.Ll,AL$17,_xlpm.tot,AL$23,_xlpm.rr,AL$16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5.0429465656445753</v>
      </c>
      <c r="AM123" s="334" cm="1">
        <f t="array" ref="AM123">IFERROR(_xlfn.LET(_xlpm.shp,AM$119,_xlpm.pk,AM$120,_xlpm.Ll,AM$17,_xlpm.tot,AM$23,_xlpm.rr,AM$16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0.79998786823853896</v>
      </c>
      <c r="AN123" s="334" cm="1">
        <f t="array" ref="AN123">IFERROR(_xlfn.LET(_xlpm.shp,AN$119,_xlpm.pk,AN$120,_xlpm.Ll,AN$17,_xlpm.tot,AN$23,_xlpm.rr,AN$16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0.6310389805108445</v>
      </c>
      <c r="AO123" s="334" cm="1">
        <f t="array" ref="AO123">IFERROR(_xlfn.LET(_xlpm.shp,AO$119,_xlpm.pk,AO$120,_xlpm.Ll,AO$17,_xlpm.tot,AO$23,_xlpm.rr,AO$16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0.6310389805108445</v>
      </c>
      <c r="AP123" s="334" cm="1">
        <f t="array" ref="AP123">IFERROR(_xlfn.LET(_xlpm.shp,AP$119,_xlpm.pk,AP$120,_xlpm.Ll,AP$17,_xlpm.tot,AP$23,_xlpm.rr,AP$16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0.72398241309479183</v>
      </c>
      <c r="AQ123" s="334" cm="1">
        <f t="array" ref="AQ123">IFERROR(_xlfn.LET(_xlpm.shp,AQ$119,_xlpm.pk,AQ$120,_xlpm.Ll,AQ$17,_xlpm.tot,AQ$23,_xlpm.rr,AQ$16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0.72398241309479183</v>
      </c>
      <c r="AR123" s="334" cm="1">
        <f t="array" ref="AR123">IFERROR(_xlfn.LET(_xlpm.shp,AR$119,_xlpm.pk,AR$120,_xlpm.Ll,AR$17,_xlpm.tot,AR$23,_xlpm.rr,AR$16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0.74603070495755652</v>
      </c>
      <c r="AS123" s="334" cm="1">
        <f t="array" ref="AS123">IFERROR(_xlfn.LET(_xlpm.shp,AS$119,_xlpm.pk,AS$120,_xlpm.Ll,AS$17,_xlpm.tot,AS$23,_xlpm.rr,AS$16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0.79790216018227</v>
      </c>
      <c r="AT123" s="334" cm="1">
        <f t="array" ref="AT123">IFERROR(_xlfn.LET(_xlpm.shp,AT$119,_xlpm.pk,AT$120,_xlpm.Ll,AT$17,_xlpm.tot,AT$23,_xlpm.rr,AT$16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0.6735384978172172</v>
      </c>
      <c r="AU123" s="174" cm="1">
        <f t="array" ref="AU123">IFERROR(_xlfn.LET(_xlpm.shp,AU$119,_xlpm.pk,AU$120,_xlpm.Ll,AU$17,_xlpm.tot,AU$23,_xlpm.rr,AU$16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0.86956521739130443</v>
      </c>
    </row>
    <row r="124" spans="2:47" ht="31.5" customHeight="1" thickBot="1" x14ac:dyDescent="0.3">
      <c r="B124" s="362"/>
      <c r="C124" s="65" t="s">
        <v>1349</v>
      </c>
      <c r="D124" s="46" t="s">
        <v>1335</v>
      </c>
      <c r="E124" s="334" cm="1">
        <f t="array" ref="E124">IFERROR(_xlfn.LET(_xlpm.shp,E$119,_xlpm.pk,E$120,_xlpm.Ll,E$17,_xlpm.Hh,$B$103,_xlpm.tot,E$122,_xlpm.rr,E$16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14.716487970468409</v>
      </c>
      <c r="F124" s="334" cm="1">
        <f t="array" ref="F124">IFERROR(_xlfn.LET(_xlpm.shp,F$119,_xlpm.pk,F$120,_xlpm.Ll,F$17,_xlpm.Hh,$B$103,_xlpm.tot,F$122,_xlpm.rr,F$16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31.885723936014891</v>
      </c>
      <c r="G124" s="334" cm="1">
        <f t="array" ref="G124">IFERROR(_xlfn.LET(_xlpm.shp,G$119,_xlpm.pk,G$120,_xlpm.Ll,G$17,_xlpm.Hh,$B$103,_xlpm.tot,G$122,_xlpm.rr,G$16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496.58522610679643</v>
      </c>
      <c r="H124" s="334" cm="1">
        <f t="array" ref="H124">IFERROR(_xlfn.LET(_xlpm.shp,H$119,_xlpm.pk,H$120,_xlpm.Ll,H$17,_xlpm.Hh,$B$103,_xlpm.tot,H$122,_xlpm.rr,H$16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33.1056817404531</v>
      </c>
      <c r="I124" s="334" cm="1">
        <f t="array" ref="I124">IFERROR(_xlfn.LET(_xlpm.shp,I$119,_xlpm.pk,I$120,_xlpm.Ll,I$17,_xlpm.Hh,$B$103,_xlpm.tot,I$122,_xlpm.rr,I$16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744.87783916019475</v>
      </c>
      <c r="J124" s="334" cm="1">
        <f t="array" ref="J124">IFERROR(_xlfn.LET(_xlpm.shp,J$119,_xlpm.pk,J$120,_xlpm.Ll,J$17,_xlpm.Hh,$B$103,_xlpm.tot,J$122,_xlpm.rr,J$16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1.0360264844712923</v>
      </c>
      <c r="K124" s="334" cm="1">
        <f t="array" ref="K124">IFERROR(_xlfn.LET(_xlpm.shp,K$119,_xlpm.pk,K$120,_xlpm.Ll,K$17,_xlpm.Hh,$B$103,_xlpm.tot,K$122,_xlpm.rr,K$16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8.5464786399842826E-2</v>
      </c>
      <c r="L124" s="334" cm="1">
        <f t="array" ref="L124">IFERROR(_xlfn.LET(_xlpm.shp,L$119,_xlpm.pk,L$120,_xlpm.Ll,L$17,_xlpm.Hh,$B$103,_xlpm.tot,L$122,_xlpm.rr,L$16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0.38459153879929275</v>
      </c>
      <c r="M124" s="334" cm="1">
        <f t="array" ref="M124">IFERROR(_xlfn.LET(_xlpm.shp,M$119,_xlpm.pk,M$120,_xlpm.Ll,M$17,_xlpm.Hh,$B$103,_xlpm.tot,M$122,_xlpm.rr,M$16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2.9912675239944994E-2</v>
      </c>
      <c r="N124" s="334" cm="1">
        <f t="array" ref="N124">IFERROR(_xlfn.LET(_xlpm.shp,N$119,_xlpm.pk,N$120,_xlpm.Ll,N$17,_xlpm.Hh,$B$103,_xlpm.tot,N$122,_xlpm.rr,N$16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6.4098589799882116E-2</v>
      </c>
      <c r="O124" s="334" cm="1">
        <f t="array" ref="O124">IFERROR(_xlfn.LET(_xlpm.shp,O$119,_xlpm.pk,O$120,_xlpm.Ll,O$17,_xlpm.Hh,$B$103,_xlpm.tot,O$122,_xlpm.rr,O$16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6.4098589799882116E-2</v>
      </c>
      <c r="P124" s="334" cm="1">
        <f t="array" ref="P124">IFERROR(_xlfn.LET(_xlpm.shp,P$119,_xlpm.pk,P$120,_xlpm.Ll,P$17,_xlpm.Hh,$B$103,_xlpm.tot,P$122,_xlpm.rr,P$16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0.19229576939964638</v>
      </c>
      <c r="Q124" s="334" cm="1">
        <f t="array" ref="Q124">IFERROR(_xlfn.LET(_xlpm.shp,Q$119,_xlpm.pk,Q$120,_xlpm.Ll,Q$17,_xlpm.Hh,$B$103,_xlpm.tot,Q$122,_xlpm.rr,Q$16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0.12819717959976423</v>
      </c>
      <c r="R124" s="334" cm="1">
        <f t="array" ref="R124">IFERROR(_xlfn.LET(_xlpm.shp,R$119,_xlpm.pk,R$120,_xlpm.Ll,R$17,_xlpm.Hh,$B$103,_xlpm.tot,R$122,_xlpm.rr,R$16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23.206993252156948</v>
      </c>
      <c r="S124" s="334" cm="1">
        <f t="array" ref="S124">IFERROR(_xlfn.LET(_xlpm.shp,S$119,_xlpm.pk,S$120,_xlpm.Ll,S$17,_xlpm.Hh,$B$103,_xlpm.tot,S$122,_xlpm.rr,S$16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110.35227246817698</v>
      </c>
      <c r="T124" s="334" cm="1">
        <f t="array" ref="T124">IFERROR(_xlfn.LET(_xlpm.shp,T$119,_xlpm.pk,T$120,_xlpm.Ll,T$17,_xlpm.Hh,$B$103,_xlpm.tot,T$122,_xlpm.rr,T$16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0.82882118757703394</v>
      </c>
      <c r="U124" s="334" cm="1">
        <f t="array" ref="U124">IFERROR(_xlfn.LET(_xlpm.shp,U$119,_xlpm.pk,U$120,_xlpm.Ll,U$17,_xlpm.Hh,$B$103,_xlpm.tot,U$122,_xlpm.rr,U$16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0.51278871839905693</v>
      </c>
      <c r="V124" s="334" cm="1">
        <f t="array" ref="V124">IFERROR(_xlfn.LET(_xlpm.shp,V$119,_xlpm.pk,V$120,_xlpm.Ll,V$17,_xlpm.Hh,$B$103,_xlpm.tot,V$122,_xlpm.rr,V$16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165.52840870226552</v>
      </c>
      <c r="W124" s="334" cm="1">
        <f t="array" ref="W124">IFERROR(_xlfn.LET(_xlpm.shp,W$119,_xlpm.pk,W$120,_xlpm.Ll,W$17,_xlpm.Hh,$B$103,_xlpm.tot,W$122,_xlpm.rr,W$16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0.82882118757703394</v>
      </c>
      <c r="X124" s="334" cm="1">
        <f t="array" ref="X124">IFERROR(_xlfn.LET(_xlpm.shp,X$119,_xlpm.pk,X$120,_xlpm.Ll,X$17,_xlpm.Hh,$B$103,_xlpm.tot,X$122,_xlpm.rr,X$16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0.82882118757703394</v>
      </c>
      <c r="Y124" s="334" cm="1">
        <f t="array" ref="Y124">IFERROR(_xlfn.LET(_xlpm.shp,Y$119,_xlpm.pk,Y$120,_xlpm.Ll,Y$17,_xlpm.Hh,$B$103,_xlpm.tot,Y$122,_xlpm.rr,Y$16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1655.2840870226546</v>
      </c>
      <c r="Z124" s="334" cm="1">
        <f t="array" ref="Z124">IFERROR(_xlfn.LET(_xlpm.shp,Z$119,_xlpm.pk,Z$120,_xlpm.Ll,Z$17,_xlpm.Hh,$B$103,_xlpm.tot,Z$122,_xlpm.rr,Z$16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1655.2840870226546</v>
      </c>
      <c r="AA124" s="334" cm="1">
        <f t="array" ref="AA124">IFERROR(_xlfn.LET(_xlpm.shp,AA$119,_xlpm.pk,AA$120,_xlpm.Ll,AA$17,_xlpm.Hh,$B$103,_xlpm.tot,AA$122,_xlpm.rr,AA$16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910.40624786246019</v>
      </c>
      <c r="AB124" s="334" cm="1">
        <f t="array" ref="AB124">IFERROR(_xlfn.LET(_xlpm.shp,AB$119,_xlpm.pk,AB$120,_xlpm.Ll,AB$17,_xlpm.Hh,$B$103,_xlpm.tot,AB$122,_xlpm.rr,AB$16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82.764204351132747</v>
      </c>
      <c r="AC124" s="334" cm="1">
        <f t="array" ref="AC124">IFERROR(_xlfn.LET(_xlpm.shp,AC$119,_xlpm.pk,AC$120,_xlpm.Ll,AC$17,_xlpm.Hh,$B$103,_xlpm.tot,AC$122,_xlpm.rr,AC$16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1986.3409044271857</v>
      </c>
      <c r="AD124" s="334" cm="1">
        <f t="array" ref="AD124">IFERROR(_xlfn.LET(_xlpm.shp,AD$119,_xlpm.pk,AD$120,_xlpm.Ll,AD$17,_xlpm.Hh,$B$103,_xlpm.tot,AD$122,_xlpm.rr,AD$16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2979.511356640779</v>
      </c>
      <c r="AE124" s="334" cm="1">
        <f t="array" ref="AE124">IFERROR(_xlfn.LET(_xlpm.shp,AE$119,_xlpm.pk,AE$120,_xlpm.Ll,AE$17,_xlpm.Hh,$B$103,_xlpm.tot,AE$122,_xlpm.rr,AE$16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5.5176136234088498</v>
      </c>
      <c r="AF124" s="334" cm="1">
        <f t="array" ref="AF124">IFERROR(_xlfn.LET(_xlpm.shp,AF$119,_xlpm.pk,AF$120,_xlpm.Ll,AF$17,_xlpm.Hh,$B$103,_xlpm.tot,AF$122,_xlpm.rr,AF$16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9.3799431597950438</v>
      </c>
      <c r="AG124" s="334" cm="1">
        <f t="array" ref="AG124">IFERROR(_xlfn.LET(_xlpm.shp,AG$119,_xlpm.pk,AG$120,_xlpm.Ll,AG$17,_xlpm.Hh,$B$103,_xlpm.tot,AG$122,_xlpm.rr,AG$16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827.6420435113273</v>
      </c>
      <c r="AH124" s="334" cm="1">
        <f t="array" ref="AH124">IFERROR(_xlfn.LET(_xlpm.shp,AH$119,_xlpm.pk,AH$120,_xlpm.Ll,AH$17,_xlpm.Hh,$B$103,_xlpm.tot,AH$122,_xlpm.rr,AH$16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1986.3409044271857</v>
      </c>
      <c r="AI124" s="334" cm="1">
        <f t="array" ref="AI124">IFERROR(_xlfn.LET(_xlpm.shp,AI$119,_xlpm.pk,AI$120,_xlpm.Ll,AI$17,_xlpm.Hh,$B$103,_xlpm.tot,AI$122,_xlpm.rr,AI$16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0.24864635627311016</v>
      </c>
      <c r="AJ124" s="334" cm="1">
        <f t="array" ref="AJ124">IFERROR(_xlfn.LET(_xlpm.shp,AJ$119,_xlpm.pk,AJ$120,_xlpm.Ll,AJ$17,_xlpm.Hh,$B$103,_xlpm.tot,AJ$122,_xlpm.rr,AJ$16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496.58522610679643</v>
      </c>
      <c r="AK124" s="334" cm="1">
        <f t="array" ref="AK124">IFERROR(_xlfn.LET(_xlpm.shp,AK$119,_xlpm.pk,AK$120,_xlpm.Ll,AK$17,_xlpm.Hh,$B$103,_xlpm.tot,AK$122,_xlpm.rr,AK$16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0.86956521739130443</v>
      </c>
      <c r="AL124" s="334" cm="1">
        <f t="array" ref="AL124">IFERROR(_xlfn.LET(_xlpm.shp,AL$119,_xlpm.pk,AL$120,_xlpm.Ll,AL$17,_xlpm.Hh,$B$103,_xlpm.tot,AL$122,_xlpm.rr,AL$16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33.1056817404531</v>
      </c>
      <c r="AM124" s="334" cm="1">
        <f t="array" ref="AM124">IFERROR(_xlfn.LET(_xlpm.shp,AM$119,_xlpm.pk,AM$120,_xlpm.Ll,AM$17,_xlpm.Hh,$B$103,_xlpm.tot,AM$122,_xlpm.rr,AM$16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0.79998786823853896</v>
      </c>
      <c r="AN124" s="334" cm="1">
        <f t="array" ref="AN124">IFERROR(_xlfn.LET(_xlpm.shp,AN$119,_xlpm.pk,AN$120,_xlpm.Ll,AN$17,_xlpm.Hh,$B$103,_xlpm.tot,AN$122,_xlpm.rr,AN$16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0.6310389805108445</v>
      </c>
      <c r="AO124" s="334" cm="1">
        <f t="array" ref="AO124">IFERROR(_xlfn.LET(_xlpm.shp,AO$119,_xlpm.pk,AO$120,_xlpm.Ll,AO$17,_xlpm.Hh,$B$103,_xlpm.tot,AO$122,_xlpm.rr,AO$16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0.6310389805108445</v>
      </c>
      <c r="AP124" s="334" cm="1">
        <f t="array" ref="AP124">IFERROR(_xlfn.LET(_xlpm.shp,AP$119,_xlpm.pk,AP$120,_xlpm.Ll,AP$17,_xlpm.Hh,$B$103,_xlpm.tot,AP$122,_xlpm.rr,AP$16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0.72398241309479183</v>
      </c>
      <c r="AQ124" s="334" cm="1">
        <f t="array" ref="AQ124">IFERROR(_xlfn.LET(_xlpm.shp,AQ$119,_xlpm.pk,AQ$120,_xlpm.Ll,AQ$17,_xlpm.Hh,$B$103,_xlpm.tot,AQ$122,_xlpm.rr,AQ$16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0.72398241309479183</v>
      </c>
      <c r="AR124" s="334" cm="1">
        <f t="array" ref="AR124">IFERROR(_xlfn.LET(_xlpm.shp,AR$119,_xlpm.pk,AR$120,_xlpm.Ll,AR$17,_xlpm.Hh,$B$103,_xlpm.tot,AR$122,_xlpm.rr,AR$16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0.74603070495755652</v>
      </c>
      <c r="AS124" s="334" cm="1">
        <f t="array" ref="AS124">IFERROR(_xlfn.LET(_xlpm.shp,AS$119,_xlpm.pk,AS$120,_xlpm.Ll,AS$17,_xlpm.Hh,$B$103,_xlpm.tot,AS$122,_xlpm.rr,AS$16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0.79790216018227</v>
      </c>
      <c r="AT124" s="334" cm="1">
        <f t="array" ref="AT124">IFERROR(_xlfn.LET(_xlpm.shp,AT$119,_xlpm.pk,AT$120,_xlpm.Ll,AT$17,_xlpm.Hh,$B$103,_xlpm.tot,AT$122,_xlpm.rr,AT$16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0.6735384978172172</v>
      </c>
      <c r="AU124" s="174" cm="1">
        <f t="array" ref="AU124">IFERROR(_xlfn.LET(_xlpm.shp,AU$119,_xlpm.pk,AU$120,_xlpm.Ll,AU$17,_xlpm.Hh,$B$103,_xlpm.tot,AU$122,_xlpm.rr,AU$16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0.86956521739130443</v>
      </c>
    </row>
    <row r="125" spans="2:47" ht="43.5" customHeight="1" thickBot="1" x14ac:dyDescent="0.3">
      <c r="B125" s="362"/>
      <c r="C125" s="65" t="s">
        <v>235</v>
      </c>
      <c r="D125" s="46" t="s">
        <v>313</v>
      </c>
      <c r="E125" s="75" t="str">
        <f>_xlfn.XLOOKUP(E118,Database!$D$65:$D$86,Database!$E$65:$E$86)</f>
        <v>Cost per tCO₂e removed</v>
      </c>
      <c r="F125" s="75" t="str">
        <f>_xlfn.XLOOKUP(F118,Database!$D$65:$D$86,Database!$E$65:$E$86)</f>
        <v>Cost per tCO₂e removed</v>
      </c>
      <c r="G125" s="75" t="str">
        <f>_xlfn.XLOOKUP(G118,Database!$D$65:$D$86,Database!$E$65:$E$86)</f>
        <v>Cost per kg N pollution reduced</v>
      </c>
      <c r="H125" s="75" t="str">
        <f>_xlfn.XLOOKUP(H118,Database!$D$65:$D$86,Database!$E$65:$E$86)</f>
        <v>Cost per kg P pollution reduced</v>
      </c>
      <c r="I125" s="75" t="str">
        <f>_xlfn.XLOOKUP(I118,Database!$D$65:$D$86,Database!$E$65:$E$86)</f>
        <v>Cost per kg N pollution reduced</v>
      </c>
      <c r="J125" s="75" t="str">
        <f>_xlfn.XLOOKUP(J118,Database!$D$65:$D$86,Database!$E$65:$E$86)</f>
        <v>Cost per Km restored</v>
      </c>
      <c r="K125" s="75" t="str">
        <f>_xlfn.XLOOKUP(K118,Database!$D$65:$D$86,Database!$E$65:$E$86)</f>
        <v>Cost per breeding pair sustained in successful reproduction</v>
      </c>
      <c r="L125" s="75" t="str">
        <f>_xlfn.XLOOKUP(L118,Database!$D$65:$D$86,Database!$E$65:$E$86)</f>
        <v>Cost per breeding pair sustained in successful reproduction</v>
      </c>
      <c r="M125" s="75" t="str">
        <f>_xlfn.XLOOKUP(M118,Database!$D$65:$D$86,Database!$E$65:$E$86)</f>
        <v>Cost per breeding pair sustained in successful reproduction</v>
      </c>
      <c r="N125" s="75" t="str">
        <f>_xlfn.XLOOKUP(N118,Database!$D$65:$D$86,Database!$E$65:$E$86)</f>
        <v>Cost per breeding pair sustained in successful reproduction</v>
      </c>
      <c r="O125" s="75" t="str">
        <f>_xlfn.XLOOKUP(O118,Database!$D$65:$D$86,Database!$E$65:$E$86)</f>
        <v>Cost per breeding pair sustained in successful reproduction</v>
      </c>
      <c r="P125" s="75" t="str">
        <f>_xlfn.XLOOKUP(P118,Database!$D$65:$D$86,Database!$E$65:$E$86)</f>
        <v>Cost per breeding pair sustained in successful reproduction</v>
      </c>
      <c r="Q125" s="75" t="str">
        <f>_xlfn.XLOOKUP(Q118,Database!$D$65:$D$86,Database!$E$65:$E$86)</f>
        <v>Cost per breeding pair sustained in successful reproduction</v>
      </c>
      <c r="R125" s="75" t="str">
        <f>_xlfn.XLOOKUP(R118,Database!$D$65:$D$86,Database!$E$65:$E$86)</f>
        <v>Cost per breeding pair sustained in successful reproduction</v>
      </c>
      <c r="S125" s="75" t="str">
        <f>_xlfn.XLOOKUP(S118,Database!$D$65:$D$86,Database!$E$65:$E$86)</f>
        <v>Cost per avoided mortality</v>
      </c>
      <c r="T125" s="75" t="str">
        <f>_xlfn.XLOOKUP(T118,Database!$D$65:$D$86,Database!$E$65:$E$86)</f>
        <v>Cost per hectare of habitat created</v>
      </c>
      <c r="U125" s="75" t="str">
        <f>_xlfn.XLOOKUP(U118,Database!$D$65:$D$86,Database!$E$65:$E$86)</f>
        <v>Cost per breeding pair sustained in successful reproduction</v>
      </c>
      <c r="V125" s="75" t="str">
        <f>_xlfn.XLOOKUP(V118,Database!$D$65:$D$86,Database!$E$65:$E$86)</f>
        <v>Cost per avoided mortality</v>
      </c>
      <c r="W125" s="75" t="str">
        <f>_xlfn.XLOOKUP(W118,Database!$D$65:$D$86,Database!$E$65:$E$86)</f>
        <v>Cost per hectare of habitat created</v>
      </c>
      <c r="X125" s="75" t="str">
        <f>_xlfn.XLOOKUP(X118,Database!$D$65:$D$86,Database!$E$65:$E$86)</f>
        <v>Cost per hectare of habitat created</v>
      </c>
      <c r="Y125" s="75" t="str">
        <f>_xlfn.XLOOKUP(Y118,Database!$D$65:$D$86,Database!$E$65:$E$86)</f>
        <v>Cost per kg N pollution reduced</v>
      </c>
      <c r="Z125" s="75" t="str">
        <f>_xlfn.XLOOKUP(Z118,Database!$D$65:$D$86,Database!$E$65:$E$86)</f>
        <v>Cost per kg N pollution reduced</v>
      </c>
      <c r="AA125" s="75" t="str">
        <f>_xlfn.XLOOKUP(AA118,Database!$D$65:$D$86,Database!$E$65:$E$86)</f>
        <v>Cost per kg N pollution reduced</v>
      </c>
      <c r="AB125" s="75" t="str">
        <f>_xlfn.XLOOKUP(AB118,Database!$D$65:$D$86,Database!$E$65:$E$86)</f>
        <v>Cost per kg N pollution reduced</v>
      </c>
      <c r="AC125" s="75" t="str">
        <f>_xlfn.XLOOKUP(AC118,Database!$D$65:$D$86,Database!$E$65:$E$86)</f>
        <v>Cost per kg N pollution reduced</v>
      </c>
      <c r="AD125" s="75" t="str">
        <f>_xlfn.XLOOKUP(AD118,Database!$D$65:$D$86,Database!$E$65:$E$86)</f>
        <v>Cost per kg N pollution reduced</v>
      </c>
      <c r="AE125" s="75" t="str">
        <f>_xlfn.XLOOKUP(AE118,Database!$D$65:$D$86,Database!$E$65:$E$86)</f>
        <v>Cost per kg of non-nutrient pollutant reduced</v>
      </c>
      <c r="AF125" s="75" t="str">
        <f>_xlfn.XLOOKUP(AF118,Database!$D$65:$D$86,Database!$E$65:$E$86)</f>
        <v>Cost per kg of non-nutrient pollutant reduced</v>
      </c>
      <c r="AG125" s="75" t="str">
        <f>_xlfn.XLOOKUP(AG118,Database!$D$65:$D$86,Database!$E$65:$E$86)</f>
        <v>Cost per kg N pollution reduced</v>
      </c>
      <c r="AH125" s="75" t="str">
        <f>_xlfn.XLOOKUP(AH118,Database!$D$65:$D$86,Database!$E$65:$E$86)</f>
        <v>Cost per kg N pollution reduced</v>
      </c>
      <c r="AI125" s="75" t="str">
        <f>_xlfn.XLOOKUP(AI118,Database!$D$65:$D$86,Database!$E$65:$E$86)</f>
        <v>Cost per tSOC added</v>
      </c>
      <c r="AJ125" s="75" t="str">
        <f>_xlfn.XLOOKUP(AJ118,Database!$D$65:$D$86,Database!$E$65:$E$86)</f>
        <v>Cost per kg N pollution reduced</v>
      </c>
      <c r="AK125" s="75" t="str">
        <f>_xlfn.XLOOKUP(AK118,Database!$D$65:$D$86,Database!$E$65:$E$86)</f>
        <v>Cost per new breeding site created</v>
      </c>
      <c r="AL125" s="75" t="str">
        <f>_xlfn.XLOOKUP(AL118,Database!$D$65:$D$86,Database!$E$65:$E$86)</f>
        <v>Cost per kg P pollution reduced</v>
      </c>
      <c r="AM125" s="75" t="str">
        <f>_xlfn.XLOOKUP(AM118,Database!$D$65:$D$86,Database!$E$65:$E$86)</f>
        <v>Cost per hectare of habitat created</v>
      </c>
      <c r="AN125" s="75" t="str">
        <f>_xlfn.XLOOKUP(AN118,Database!$D$65:$D$86,Database!$E$65:$E$86)</f>
        <v>Cost per hectare of habitat created</v>
      </c>
      <c r="AO125" s="75" t="str">
        <f>_xlfn.XLOOKUP(AO118,Database!$D$65:$D$86,Database!$E$65:$E$86)</f>
        <v>Cost per hectare of habitat created</v>
      </c>
      <c r="AP125" s="75" t="str">
        <f>_xlfn.XLOOKUP(AP118,Database!$D$65:$D$86,Database!$E$65:$E$86)</f>
        <v>Cost per hectare restored</v>
      </c>
      <c r="AQ125" s="75" t="str">
        <f>_xlfn.XLOOKUP(AQ118,Database!$D$65:$D$86,Database!$E$65:$E$86)</f>
        <v>Cost per hectare restored</v>
      </c>
      <c r="AR125" s="75" t="str">
        <f>_xlfn.XLOOKUP(AR118,Database!$D$65:$D$86,Database!$E$65:$E$86)</f>
        <v>Cost per hectare of habitat created</v>
      </c>
      <c r="AS125" s="75" t="str">
        <f>_xlfn.XLOOKUP(AS118,Database!$D$65:$D$86,Database!$E$65:$E$86)</f>
        <v>Cost per Km restored / created</v>
      </c>
      <c r="AT125" s="75" t="str">
        <f>_xlfn.XLOOKUP(AT118,Database!$D$65:$D$86,Database!$E$65:$E$86)</f>
        <v>Cost per Km restored / created</v>
      </c>
      <c r="AU125" s="288" t="str">
        <f>_xlfn.XLOOKUP(AU118,Database!$D$65:$D$86,Database!$E$65:$E$86)</f>
        <v>Cost per new breeding site created</v>
      </c>
    </row>
    <row r="126" spans="2:47" ht="31.5" customHeight="1" thickBot="1" x14ac:dyDescent="0.3">
      <c r="B126" s="362"/>
      <c r="C126" s="65" t="s">
        <v>1347</v>
      </c>
      <c r="D126" s="46" t="s">
        <v>314</v>
      </c>
      <c r="E126" s="350">
        <f t="shared" ref="E126:AU126" si="46">IFERROR(E111/E122,"Not calculable - extend lifespan (see row 101)")</f>
        <v>304.68777777777774</v>
      </c>
      <c r="F126" s="350">
        <f t="shared" si="46"/>
        <v>223.43162393162393</v>
      </c>
      <c r="G126" s="350">
        <f t="shared" si="46"/>
        <v>20.352037037037039</v>
      </c>
      <c r="H126" s="350">
        <f t="shared" si="46"/>
        <v>139.30277777777778</v>
      </c>
      <c r="I126" s="350">
        <f t="shared" si="46"/>
        <v>18.626395061728395</v>
      </c>
      <c r="J126" s="350">
        <f t="shared" si="46"/>
        <v>21112.373333333333</v>
      </c>
      <c r="K126" s="350">
        <f t="shared" si="46"/>
        <v>3912.333333333333</v>
      </c>
      <c r="L126" s="350">
        <f t="shared" si="46"/>
        <v>60463.333333333336</v>
      </c>
      <c r="M126" s="350">
        <f t="shared" si="46"/>
        <v>58939.047619047604</v>
      </c>
      <c r="N126" s="350">
        <f t="shared" si="46"/>
        <v>279316.88888888888</v>
      </c>
      <c r="O126" s="350">
        <f t="shared" si="46"/>
        <v>282636.44444444444</v>
      </c>
      <c r="P126" s="350">
        <f t="shared" si="46"/>
        <v>169455.40740740742</v>
      </c>
      <c r="Q126" s="350">
        <f t="shared" si="46"/>
        <v>83937.333333333328</v>
      </c>
      <c r="R126" s="350">
        <f t="shared" si="46"/>
        <v>938.70595238095234</v>
      </c>
      <c r="S126" s="350">
        <f t="shared" si="46"/>
        <v>115.236</v>
      </c>
      <c r="T126" s="350">
        <f t="shared" si="46"/>
        <v>20984.333333333336</v>
      </c>
      <c r="U126" s="350">
        <f t="shared" si="46"/>
        <v>12033.388888888887</v>
      </c>
      <c r="V126" s="350">
        <f t="shared" si="46"/>
        <v>61.056111111111115</v>
      </c>
      <c r="W126" s="350">
        <f t="shared" si="46"/>
        <v>15721.533333333335</v>
      </c>
      <c r="X126" s="350">
        <f t="shared" si="46"/>
        <v>28382.199999999997</v>
      </c>
      <c r="Y126" s="350">
        <f t="shared" si="46"/>
        <v>1.2092666666666667</v>
      </c>
      <c r="Z126" s="350">
        <f t="shared" si="46"/>
        <v>6.3071555555555552</v>
      </c>
      <c r="AA126" s="350">
        <f t="shared" si="46"/>
        <v>0.69983703703703704</v>
      </c>
      <c r="AB126" s="350">
        <f t="shared" si="46"/>
        <v>11.239066666666666</v>
      </c>
      <c r="AC126" s="350">
        <f t="shared" si="46"/>
        <v>1.5003864197530865</v>
      </c>
      <c r="AD126" s="350">
        <f t="shared" si="46"/>
        <v>5.0403674897119348</v>
      </c>
      <c r="AE126" s="350">
        <f t="shared" si="46"/>
        <v>152.93666666666667</v>
      </c>
      <c r="AF126" s="350">
        <f t="shared" si="46"/>
        <v>313.8235294117647</v>
      </c>
      <c r="AG126" s="350">
        <f t="shared" si="46"/>
        <v>3.0587333333333335</v>
      </c>
      <c r="AH126" s="350">
        <f t="shared" si="46"/>
        <v>2.2130370370370369</v>
      </c>
      <c r="AI126" s="350">
        <f t="shared" si="46"/>
        <v>8654.5555555555547</v>
      </c>
      <c r="AJ126" s="350">
        <f t="shared" si="46"/>
        <v>6.4415185185185191</v>
      </c>
      <c r="AK126" s="350">
        <f t="shared" si="46"/>
        <v>9140.6333333333332</v>
      </c>
      <c r="AL126" s="358">
        <f t="shared" si="46"/>
        <v>453.47500000000002</v>
      </c>
      <c r="AM126" s="350">
        <f t="shared" si="46"/>
        <v>9015.7666666666664</v>
      </c>
      <c r="AN126" s="350">
        <f t="shared" si="46"/>
        <v>28880.133333333331</v>
      </c>
      <c r="AO126" s="350">
        <f t="shared" si="46"/>
        <v>28880.133333333331</v>
      </c>
      <c r="AP126" s="350">
        <f t="shared" si="46"/>
        <v>49117.566666666666</v>
      </c>
      <c r="AQ126" s="350">
        <f t="shared" si="46"/>
        <v>31725.466666666664</v>
      </c>
      <c r="AR126" s="350">
        <f t="shared" si="46"/>
        <v>32721.333333333332</v>
      </c>
      <c r="AS126" s="350">
        <f t="shared" si="46"/>
        <v>20652.377777777776</v>
      </c>
      <c r="AT126" s="350">
        <f t="shared" si="46"/>
        <v>36479.544444444437</v>
      </c>
      <c r="AU126" s="354">
        <f t="shared" si="46"/>
        <v>184.05992222222221</v>
      </c>
    </row>
    <row r="127" spans="2:47" ht="31.5" customHeight="1" thickBot="1" x14ac:dyDescent="0.3">
      <c r="B127" s="363"/>
      <c r="C127" s="83" t="s">
        <v>1351</v>
      </c>
      <c r="D127" s="47"/>
      <c r="E127" s="49">
        <f t="shared" ref="E127:AU127" si="47">IFERROR(E115/E124,"Not calculable - extend lifespan (see row 101)")</f>
        <v>349.1858565362628</v>
      </c>
      <c r="F127" s="49">
        <f t="shared" si="47"/>
        <v>259.06395324165248</v>
      </c>
      <c r="G127" s="49">
        <f t="shared" si="47"/>
        <v>20.352037037036993</v>
      </c>
      <c r="H127" s="49">
        <f t="shared" si="47"/>
        <v>139.30277777777744</v>
      </c>
      <c r="I127" s="49">
        <f t="shared" si="47"/>
        <v>18.626395061728353</v>
      </c>
      <c r="J127" s="49">
        <f t="shared" si="47"/>
        <v>14054.891510078152</v>
      </c>
      <c r="K127" s="49">
        <f t="shared" si="47"/>
        <v>2525.8056105498213</v>
      </c>
      <c r="L127" s="49">
        <f t="shared" si="47"/>
        <v>39035.177617588139</v>
      </c>
      <c r="M127" s="49">
        <f t="shared" si="47"/>
        <v>38051.097509581719</v>
      </c>
      <c r="N127" s="49">
        <f t="shared" si="47"/>
        <v>180327.21268046604</v>
      </c>
      <c r="O127" s="49">
        <f t="shared" si="47"/>
        <v>182470.32047123558</v>
      </c>
      <c r="P127" s="49">
        <f t="shared" si="47"/>
        <v>109400.55008118819</v>
      </c>
      <c r="Q127" s="49">
        <f t="shared" si="47"/>
        <v>54190.011280887076</v>
      </c>
      <c r="R127" s="49">
        <f t="shared" si="47"/>
        <v>624.91365192696821</v>
      </c>
      <c r="S127" s="49">
        <f t="shared" si="47"/>
        <v>115.23599999999976</v>
      </c>
      <c r="T127" s="49">
        <f t="shared" si="47"/>
        <v>13969.652949707057</v>
      </c>
      <c r="U127" s="49">
        <f t="shared" si="47"/>
        <v>7768.7657415396025</v>
      </c>
      <c r="V127" s="49">
        <f t="shared" si="47"/>
        <v>61.056111111110958</v>
      </c>
      <c r="W127" s="49">
        <f t="shared" si="47"/>
        <v>11217.655080906457</v>
      </c>
      <c r="X127" s="49">
        <f t="shared" si="47"/>
        <v>18894.547548925817</v>
      </c>
      <c r="Y127" s="49">
        <f t="shared" si="47"/>
        <v>1.209266666666664</v>
      </c>
      <c r="Z127" s="49">
        <f t="shared" si="47"/>
        <v>6.3071555555555427</v>
      </c>
      <c r="AA127" s="49">
        <f t="shared" si="47"/>
        <v>0.84489882440201691</v>
      </c>
      <c r="AB127" s="49">
        <f t="shared" si="47"/>
        <v>12.058239112963006</v>
      </c>
      <c r="AC127" s="49">
        <f t="shared" si="47"/>
        <v>1.606338411504957</v>
      </c>
      <c r="AD127" s="49">
        <f t="shared" si="47"/>
        <v>5.2475308919292321</v>
      </c>
      <c r="AE127" s="49">
        <f t="shared" si="47"/>
        <v>152.93666666666633</v>
      </c>
      <c r="AF127" s="49">
        <f t="shared" si="47"/>
        <v>313.82352941176401</v>
      </c>
      <c r="AG127" s="49">
        <f t="shared" si="47"/>
        <v>3.0587333333333264</v>
      </c>
      <c r="AH127" s="49">
        <f t="shared" si="47"/>
        <v>2.213037037037032</v>
      </c>
      <c r="AI127" s="49">
        <f t="shared" si="47"/>
        <v>5761.4952843424589</v>
      </c>
      <c r="AJ127" s="49">
        <f t="shared" si="47"/>
        <v>6.4415185185185049</v>
      </c>
      <c r="AK127" s="49">
        <f t="shared" si="47"/>
        <v>5799.9655457572671</v>
      </c>
      <c r="AL127" s="104">
        <f t="shared" si="47"/>
        <v>453.47499999999894</v>
      </c>
      <c r="AM127" s="49">
        <f t="shared" si="47"/>
        <v>7251.162113809628</v>
      </c>
      <c r="AN127" s="49">
        <f t="shared" si="47"/>
        <v>25251.913439145337</v>
      </c>
      <c r="AO127" s="49">
        <f t="shared" si="47"/>
        <v>25251.913439145337</v>
      </c>
      <c r="AP127" s="49">
        <f t="shared" si="47"/>
        <v>37433.472151651273</v>
      </c>
      <c r="AQ127" s="49">
        <f t="shared" si="47"/>
        <v>24178.6076461064</v>
      </c>
      <c r="AR127" s="49">
        <f t="shared" si="47"/>
        <v>24200.568874222576</v>
      </c>
      <c r="AS127" s="49">
        <f t="shared" si="47"/>
        <v>20264.770593173878</v>
      </c>
      <c r="AT127" s="49">
        <f t="shared" si="47"/>
        <v>41926.428620536921</v>
      </c>
      <c r="AU127" s="187">
        <f t="shared" si="47"/>
        <v>172.80171377131086</v>
      </c>
    </row>
    <row r="128" spans="2:47" ht="15.75" outlineLevel="1" thickBot="1" x14ac:dyDescent="0.3">
      <c r="B128" s="140"/>
      <c r="C128" s="141"/>
      <c r="D128" s="141"/>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c r="AQ128" s="140"/>
      <c r="AR128" s="140"/>
      <c r="AS128" s="140"/>
      <c r="AT128" s="140"/>
      <c r="AU128" s="140"/>
    </row>
    <row r="129" spans="2:47" ht="31.5" customHeight="1" thickBot="1" x14ac:dyDescent="0.3">
      <c r="B129" s="68" t="s">
        <v>229</v>
      </c>
      <c r="C129" s="83" t="s">
        <v>360</v>
      </c>
      <c r="D129" s="43"/>
      <c r="E129" s="110">
        <f t="shared" ref="E129:AU129" si="48">IFERROR(E28,"")</f>
        <v>0</v>
      </c>
      <c r="F129" s="111">
        <f t="shared" si="48"/>
        <v>0</v>
      </c>
      <c r="G129" s="111">
        <f t="shared" si="48"/>
        <v>0</v>
      </c>
      <c r="H129" s="111">
        <f t="shared" si="48"/>
        <v>0</v>
      </c>
      <c r="I129" s="111">
        <f t="shared" si="48"/>
        <v>0</v>
      </c>
      <c r="J129" s="111">
        <f t="shared" si="48"/>
        <v>0</v>
      </c>
      <c r="K129" s="111">
        <f t="shared" si="48"/>
        <v>0</v>
      </c>
      <c r="L129" s="111">
        <f t="shared" si="48"/>
        <v>0</v>
      </c>
      <c r="M129" s="111">
        <f t="shared" si="48"/>
        <v>0</v>
      </c>
      <c r="N129" s="111">
        <f t="shared" si="48"/>
        <v>0</v>
      </c>
      <c r="O129" s="111">
        <f t="shared" si="48"/>
        <v>0</v>
      </c>
      <c r="P129" s="111">
        <f t="shared" si="48"/>
        <v>0</v>
      </c>
      <c r="Q129" s="111">
        <f t="shared" si="48"/>
        <v>0</v>
      </c>
      <c r="R129" s="111">
        <f t="shared" si="48"/>
        <v>0</v>
      </c>
      <c r="S129" s="111">
        <f t="shared" si="48"/>
        <v>0</v>
      </c>
      <c r="T129" s="111">
        <f t="shared" si="48"/>
        <v>0</v>
      </c>
      <c r="U129" s="111">
        <f t="shared" si="48"/>
        <v>0</v>
      </c>
      <c r="V129" s="111">
        <f t="shared" si="48"/>
        <v>0</v>
      </c>
      <c r="W129" s="111">
        <f t="shared" si="48"/>
        <v>0</v>
      </c>
      <c r="X129" s="111">
        <f t="shared" si="48"/>
        <v>0</v>
      </c>
      <c r="Y129" s="111">
        <f t="shared" si="48"/>
        <v>0</v>
      </c>
      <c r="Z129" s="111">
        <f t="shared" si="48"/>
        <v>0</v>
      </c>
      <c r="AA129" s="111">
        <f t="shared" si="48"/>
        <v>0</v>
      </c>
      <c r="AB129" s="111">
        <f t="shared" si="48"/>
        <v>0</v>
      </c>
      <c r="AC129" s="111">
        <f t="shared" si="48"/>
        <v>0</v>
      </c>
      <c r="AD129" s="111">
        <f t="shared" si="48"/>
        <v>0</v>
      </c>
      <c r="AE129" s="111">
        <f t="shared" si="48"/>
        <v>0</v>
      </c>
      <c r="AF129" s="111">
        <f t="shared" si="48"/>
        <v>0</v>
      </c>
      <c r="AG129" s="111">
        <f t="shared" si="48"/>
        <v>0</v>
      </c>
      <c r="AH129" s="111">
        <f t="shared" si="48"/>
        <v>0</v>
      </c>
      <c r="AI129" s="111" t="str">
        <f t="shared" si="48"/>
        <v>Nitrogen Pollution Reduced</v>
      </c>
      <c r="AJ129" s="111">
        <f t="shared" si="48"/>
        <v>0</v>
      </c>
      <c r="AK129" s="111">
        <f t="shared" si="48"/>
        <v>0</v>
      </c>
      <c r="AL129" s="111">
        <f t="shared" si="48"/>
        <v>0</v>
      </c>
      <c r="AM129" s="111" t="str">
        <f t="shared" si="48"/>
        <v>Nitrogen Pollution Reduced</v>
      </c>
      <c r="AN129" s="111" t="str">
        <f t="shared" si="48"/>
        <v>Carbon Removal</v>
      </c>
      <c r="AO129" s="111" t="str">
        <f t="shared" si="48"/>
        <v>Carbon Removal</v>
      </c>
      <c r="AP129" s="111" t="str">
        <f t="shared" si="48"/>
        <v>Avoided GHG Emissions</v>
      </c>
      <c r="AQ129" s="111" t="str">
        <f t="shared" si="48"/>
        <v>Avoided GHG Emissions</v>
      </c>
      <c r="AR129" s="111">
        <f t="shared" si="48"/>
        <v>0</v>
      </c>
      <c r="AS129" s="111">
        <f t="shared" si="48"/>
        <v>0</v>
      </c>
      <c r="AT129" s="111">
        <f t="shared" si="48"/>
        <v>0</v>
      </c>
      <c r="AU129" s="249">
        <f t="shared" si="48"/>
        <v>0</v>
      </c>
    </row>
    <row r="130" spans="2:47" ht="31.5" customHeight="1" thickBot="1" x14ac:dyDescent="0.3">
      <c r="B130" s="67">
        <f>B103</f>
        <v>30</v>
      </c>
      <c r="C130" s="65" t="s">
        <v>234</v>
      </c>
      <c r="D130" s="4" t="s">
        <v>312</v>
      </c>
      <c r="E130" s="74" t="str">
        <f t="shared" ref="E130:AU130" si="49">E29</f>
        <v/>
      </c>
      <c r="F130" s="74" t="str">
        <f t="shared" si="49"/>
        <v/>
      </c>
      <c r="G130" s="74" t="str">
        <f t="shared" si="49"/>
        <v/>
      </c>
      <c r="H130" s="74" t="str">
        <f t="shared" si="49"/>
        <v/>
      </c>
      <c r="I130" s="74" t="str">
        <f t="shared" si="49"/>
        <v/>
      </c>
      <c r="J130" s="74" t="str">
        <f t="shared" si="49"/>
        <v/>
      </c>
      <c r="K130" s="74" t="str">
        <f t="shared" si="49"/>
        <v/>
      </c>
      <c r="L130" s="74" t="str">
        <f t="shared" si="49"/>
        <v/>
      </c>
      <c r="M130" s="74" t="str">
        <f t="shared" si="49"/>
        <v/>
      </c>
      <c r="N130" s="74" t="str">
        <f t="shared" si="49"/>
        <v/>
      </c>
      <c r="O130" s="74" t="str">
        <f t="shared" si="49"/>
        <v/>
      </c>
      <c r="P130" s="74" t="str">
        <f t="shared" si="49"/>
        <v/>
      </c>
      <c r="Q130" s="74" t="str">
        <f t="shared" si="49"/>
        <v/>
      </c>
      <c r="R130" s="74" t="str">
        <f t="shared" si="49"/>
        <v/>
      </c>
      <c r="S130" s="74" t="str">
        <f t="shared" si="49"/>
        <v/>
      </c>
      <c r="T130" s="74" t="str">
        <f t="shared" si="49"/>
        <v/>
      </c>
      <c r="U130" s="74" t="str">
        <f t="shared" si="49"/>
        <v/>
      </c>
      <c r="V130" s="74" t="str">
        <f t="shared" si="49"/>
        <v/>
      </c>
      <c r="W130" s="74" t="str">
        <f t="shared" si="49"/>
        <v/>
      </c>
      <c r="X130" s="74" t="str">
        <f t="shared" si="49"/>
        <v/>
      </c>
      <c r="Y130" s="74" t="str">
        <f t="shared" si="49"/>
        <v/>
      </c>
      <c r="Z130" s="74" t="str">
        <f t="shared" si="49"/>
        <v/>
      </c>
      <c r="AA130" s="74" t="str">
        <f t="shared" si="49"/>
        <v/>
      </c>
      <c r="AB130" s="74" t="str">
        <f t="shared" si="49"/>
        <v/>
      </c>
      <c r="AC130" s="74" t="str">
        <f t="shared" si="49"/>
        <v/>
      </c>
      <c r="AD130" s="74" t="str">
        <f t="shared" si="49"/>
        <v/>
      </c>
      <c r="AE130" s="74" t="str">
        <f t="shared" si="49"/>
        <v/>
      </c>
      <c r="AF130" s="74" t="str">
        <f t="shared" si="49"/>
        <v/>
      </c>
      <c r="AG130" s="74" t="str">
        <f t="shared" si="49"/>
        <v/>
      </c>
      <c r="AH130" s="74" t="str">
        <f t="shared" si="49"/>
        <v/>
      </c>
      <c r="AI130" s="74" t="str">
        <f t="shared" si="49"/>
        <v>Kg of nitrogen (N) pollution reduced</v>
      </c>
      <c r="AJ130" s="74" t="str">
        <f t="shared" si="49"/>
        <v/>
      </c>
      <c r="AK130" s="74" t="str">
        <f t="shared" si="49"/>
        <v/>
      </c>
      <c r="AL130" s="74" t="str">
        <f t="shared" si="49"/>
        <v/>
      </c>
      <c r="AM130" s="74" t="str">
        <f t="shared" si="49"/>
        <v>Kg of nitrogen (N) pollution reduced</v>
      </c>
      <c r="AN130" s="74" t="str">
        <f t="shared" si="49"/>
        <v>tCO₂e removed</v>
      </c>
      <c r="AO130" s="74" t="str">
        <f t="shared" si="49"/>
        <v>tCO₂e removed</v>
      </c>
      <c r="AP130" s="74" t="str">
        <f t="shared" si="49"/>
        <v>tCO₂e avoided</v>
      </c>
      <c r="AQ130" s="74" t="str">
        <f t="shared" si="49"/>
        <v>tCO₂e avoided</v>
      </c>
      <c r="AR130" s="74" t="str">
        <f t="shared" si="49"/>
        <v/>
      </c>
      <c r="AS130" s="74" t="str">
        <f t="shared" si="49"/>
        <v/>
      </c>
      <c r="AT130" s="74" t="str">
        <f t="shared" si="49"/>
        <v/>
      </c>
      <c r="AU130" s="282" t="str">
        <f t="shared" si="49"/>
        <v/>
      </c>
    </row>
    <row r="131" spans="2:47" ht="31.5" customHeight="1" thickBot="1" x14ac:dyDescent="0.3">
      <c r="B131" s="69"/>
      <c r="C131" s="65" t="s">
        <v>366</v>
      </c>
      <c r="D131" s="4"/>
      <c r="E131" s="236">
        <f>IFERROR(_xlfn.XLOOKUP(E129,Database!$B$65:$B$85,Database!$I$65:$I$85),0)</f>
        <v>0</v>
      </c>
      <c r="F131" s="236">
        <f>IFERROR(_xlfn.XLOOKUP(F129,Database!$B$65:$B$85,Database!$I$65:$I$85),0)</f>
        <v>0</v>
      </c>
      <c r="G131" s="236">
        <f>IFERROR(_xlfn.XLOOKUP(G129,Database!$B$65:$B$85,Database!$I$65:$I$85),0)</f>
        <v>0</v>
      </c>
      <c r="H131" s="236">
        <f>IFERROR(_xlfn.XLOOKUP(H129,Database!$B$65:$B$85,Database!$I$65:$I$85),0)</f>
        <v>0</v>
      </c>
      <c r="I131" s="236">
        <f>IFERROR(_xlfn.XLOOKUP(I129,Database!$B$65:$B$85,Database!$I$65:$I$85),0)</f>
        <v>0</v>
      </c>
      <c r="J131" s="236">
        <f>IFERROR(_xlfn.XLOOKUP(J129,Database!$B$65:$B$85,Database!$I$65:$I$85),0)</f>
        <v>0</v>
      </c>
      <c r="K131" s="236">
        <f>IFERROR(_xlfn.XLOOKUP(K129,Database!$B$65:$B$85,Database!$I$65:$I$85),0)</f>
        <v>0</v>
      </c>
      <c r="L131" s="236">
        <f>IFERROR(_xlfn.XLOOKUP(L129,Database!$B$65:$B$85,Database!$I$65:$I$85),0)</f>
        <v>0</v>
      </c>
      <c r="M131" s="236">
        <f>IFERROR(_xlfn.XLOOKUP(M129,Database!$B$65:$B$85,Database!$I$65:$I$85),0)</f>
        <v>0</v>
      </c>
      <c r="N131" s="236">
        <f>IFERROR(_xlfn.XLOOKUP(N129,Database!$B$65:$B$85,Database!$I$65:$I$85),0)</f>
        <v>0</v>
      </c>
      <c r="O131" s="236">
        <f>IFERROR(_xlfn.XLOOKUP(O129,Database!$B$65:$B$85,Database!$I$65:$I$85),0)</f>
        <v>0</v>
      </c>
      <c r="P131" s="236">
        <f>IFERROR(_xlfn.XLOOKUP(P129,Database!$B$65:$B$85,Database!$I$65:$I$85),0)</f>
        <v>0</v>
      </c>
      <c r="Q131" s="236">
        <f>IFERROR(_xlfn.XLOOKUP(Q129,Database!$B$65:$B$85,Database!$I$65:$I$85),0)</f>
        <v>0</v>
      </c>
      <c r="R131" s="236">
        <f>IFERROR(_xlfn.XLOOKUP(R129,Database!$B$65:$B$85,Database!$I$65:$I$85),0)</f>
        <v>0</v>
      </c>
      <c r="S131" s="236">
        <f>IFERROR(_xlfn.XLOOKUP(S129,Database!$B$65:$B$85,Database!$I$65:$I$85),0)</f>
        <v>0</v>
      </c>
      <c r="T131" s="236">
        <f>IFERROR(_xlfn.XLOOKUP(T129,Database!$B$65:$B$85,Database!$I$65:$I$85),0)</f>
        <v>0</v>
      </c>
      <c r="U131" s="236">
        <f>IFERROR(_xlfn.XLOOKUP(U129,Database!$B$65:$B$85,Database!$I$65:$I$85),0)</f>
        <v>0</v>
      </c>
      <c r="V131" s="236">
        <f>IFERROR(_xlfn.XLOOKUP(V129,Database!$B$65:$B$85,Database!$I$65:$I$85),0)</f>
        <v>0</v>
      </c>
      <c r="W131" s="236">
        <f>IFERROR(_xlfn.XLOOKUP(W129,Database!$B$65:$B$85,Database!$I$65:$I$85),0)</f>
        <v>0</v>
      </c>
      <c r="X131" s="236">
        <f>IFERROR(_xlfn.XLOOKUP(X129,Database!$B$65:$B$85,Database!$I$65:$I$85),0)</f>
        <v>0</v>
      </c>
      <c r="Y131" s="236">
        <f>IFERROR(_xlfn.XLOOKUP(Y129,Database!$B$65:$B$85,Database!$I$65:$I$85),0)</f>
        <v>0</v>
      </c>
      <c r="Z131" s="236">
        <f>IFERROR(_xlfn.XLOOKUP(Z129,Database!$B$65:$B$85,Database!$I$65:$I$85),0)</f>
        <v>0</v>
      </c>
      <c r="AA131" s="236">
        <f>IFERROR(_xlfn.XLOOKUP(AA129,Database!$B$65:$B$85,Database!$I$65:$I$85),0)</f>
        <v>0</v>
      </c>
      <c r="AB131" s="236">
        <f>IFERROR(_xlfn.XLOOKUP(AB129,Database!$B$65:$B$85,Database!$I$65:$I$85),0)</f>
        <v>0</v>
      </c>
      <c r="AC131" s="236">
        <f>IFERROR(_xlfn.XLOOKUP(AC129,Database!$B$65:$B$85,Database!$I$65:$I$85),0)</f>
        <v>0</v>
      </c>
      <c r="AD131" s="236">
        <f>IFERROR(_xlfn.XLOOKUP(AD129,Database!$B$65:$B$85,Database!$I$65:$I$85),0)</f>
        <v>0</v>
      </c>
      <c r="AE131" s="236">
        <f>IFERROR(_xlfn.XLOOKUP(AE129,Database!$B$65:$B$85,Database!$I$65:$I$85),0)</f>
        <v>0</v>
      </c>
      <c r="AF131" s="236">
        <f>IFERROR(_xlfn.XLOOKUP(AF129,Database!$B$65:$B$85,Database!$I$65:$I$85),0)</f>
        <v>0</v>
      </c>
      <c r="AG131" s="236">
        <f>IFERROR(_xlfn.XLOOKUP(AG129,Database!$B$65:$B$85,Database!$I$65:$I$85),0)</f>
        <v>0</v>
      </c>
      <c r="AH131" s="236">
        <f>IFERROR(_xlfn.XLOOKUP(AH129,Database!$B$65:$B$85,Database!$I$65:$I$85),0)</f>
        <v>0</v>
      </c>
      <c r="AI131" s="236" t="str">
        <f>IFERROR(_xlfn.XLOOKUP(AI129,Database!$B$65:$B$85,Database!$I$65:$I$85),0)</f>
        <v>Linear</v>
      </c>
      <c r="AJ131" s="236">
        <f>IFERROR(_xlfn.XLOOKUP(AJ129,Database!$B$65:$B$85,Database!$I$65:$I$85),0)</f>
        <v>0</v>
      </c>
      <c r="AK131" s="236">
        <f>IFERROR(_xlfn.XLOOKUP(AK129,Database!$B$65:$B$85,Database!$I$65:$I$85),0)</f>
        <v>0</v>
      </c>
      <c r="AL131" s="236">
        <f>IFERROR(_xlfn.XLOOKUP(AL129,Database!$B$65:$B$85,Database!$I$65:$I$85),0)</f>
        <v>0</v>
      </c>
      <c r="AM131" s="236" t="str">
        <f>IFERROR(_xlfn.XLOOKUP(AM129,Database!$B$65:$B$85,Database!$I$65:$I$85),0)</f>
        <v>Linear</v>
      </c>
      <c r="AN131" s="236" t="str">
        <f>IFERROR(_xlfn.XLOOKUP(AN129,Database!$B$65:$B$85,Database!$I$65:$I$85),0)</f>
        <v>S-curve</v>
      </c>
      <c r="AO131" s="236" t="str">
        <f>IFERROR(_xlfn.XLOOKUP(AO129,Database!$B$65:$B$85,Database!$I$65:$I$85),0)</f>
        <v>S-curve</v>
      </c>
      <c r="AP131" s="236" t="str">
        <f>IFERROR(_xlfn.XLOOKUP(AP129,Database!$B$65:$B$85,Database!$I$65:$I$85),0)</f>
        <v>Linear</v>
      </c>
      <c r="AQ131" s="236" t="str">
        <f>IFERROR(_xlfn.XLOOKUP(AQ129,Database!$B$65:$B$85,Database!$I$65:$I$85),0)</f>
        <v>Linear</v>
      </c>
      <c r="AR131" s="236">
        <f>IFERROR(_xlfn.XLOOKUP(AR129,Database!$B$65:$B$85,Database!$I$65:$I$85),0)</f>
        <v>0</v>
      </c>
      <c r="AS131" s="236">
        <f>IFERROR(_xlfn.XLOOKUP(AS129,Database!$B$65:$B$85,Database!$I$65:$I$85),0)</f>
        <v>0</v>
      </c>
      <c r="AT131" s="236">
        <f>IFERROR(_xlfn.XLOOKUP(AT129,Database!$B$65:$B$85,Database!$I$65:$I$85),0)</f>
        <v>0</v>
      </c>
      <c r="AU131" s="283">
        <f>IFERROR(_xlfn.XLOOKUP(AU129,Database!$B$65:$B$85,Database!$I$65:$I$85),0)</f>
        <v>0</v>
      </c>
    </row>
    <row r="132" spans="2:47" ht="31.5" customHeight="1" thickBot="1" x14ac:dyDescent="0.3">
      <c r="B132" s="69"/>
      <c r="C132" s="65" t="s">
        <v>1112</v>
      </c>
      <c r="D132" s="4"/>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v>1</v>
      </c>
      <c r="AJ132" s="242"/>
      <c r="AK132" s="242"/>
      <c r="AL132" s="242"/>
      <c r="AM132" s="242">
        <v>1</v>
      </c>
      <c r="AN132" s="242">
        <v>10</v>
      </c>
      <c r="AO132" s="242">
        <v>10</v>
      </c>
      <c r="AP132" s="242">
        <v>1</v>
      </c>
      <c r="AQ132" s="242">
        <v>1</v>
      </c>
      <c r="AR132" s="242"/>
      <c r="AS132" s="242"/>
      <c r="AT132" s="242"/>
      <c r="AU132" s="284"/>
    </row>
    <row r="133" spans="2:47" ht="31.5" customHeight="1" thickBot="1" x14ac:dyDescent="0.3">
      <c r="B133" s="69"/>
      <c r="C133" s="280" t="s">
        <v>363</v>
      </c>
      <c r="D133" s="316"/>
      <c r="E133" s="281">
        <f t="shared" ref="E133:AU133" si="50">IFERROR(IF(E131="Linear",$B$103/E17,1),1)</f>
        <v>1</v>
      </c>
      <c r="F133" s="281">
        <f t="shared" si="50"/>
        <v>1</v>
      </c>
      <c r="G133" s="281">
        <f t="shared" si="50"/>
        <v>1</v>
      </c>
      <c r="H133" s="281">
        <f t="shared" si="50"/>
        <v>1</v>
      </c>
      <c r="I133" s="281">
        <f t="shared" si="50"/>
        <v>1</v>
      </c>
      <c r="J133" s="281">
        <f t="shared" si="50"/>
        <v>1</v>
      </c>
      <c r="K133" s="281">
        <f t="shared" si="50"/>
        <v>1</v>
      </c>
      <c r="L133" s="281">
        <f t="shared" si="50"/>
        <v>1</v>
      </c>
      <c r="M133" s="281">
        <f t="shared" si="50"/>
        <v>1</v>
      </c>
      <c r="N133" s="281">
        <f t="shared" si="50"/>
        <v>1</v>
      </c>
      <c r="O133" s="281">
        <f t="shared" si="50"/>
        <v>1</v>
      </c>
      <c r="P133" s="281">
        <f t="shared" si="50"/>
        <v>1</v>
      </c>
      <c r="Q133" s="281">
        <f t="shared" si="50"/>
        <v>1</v>
      </c>
      <c r="R133" s="281">
        <f t="shared" si="50"/>
        <v>1</v>
      </c>
      <c r="S133" s="281">
        <f t="shared" si="50"/>
        <v>1</v>
      </c>
      <c r="T133" s="281">
        <f t="shared" si="50"/>
        <v>1</v>
      </c>
      <c r="U133" s="281">
        <f t="shared" si="50"/>
        <v>1</v>
      </c>
      <c r="V133" s="281">
        <f t="shared" si="50"/>
        <v>1</v>
      </c>
      <c r="W133" s="281">
        <f t="shared" si="50"/>
        <v>1</v>
      </c>
      <c r="X133" s="281">
        <f t="shared" si="50"/>
        <v>1</v>
      </c>
      <c r="Y133" s="281">
        <f t="shared" si="50"/>
        <v>1</v>
      </c>
      <c r="Z133" s="281">
        <f t="shared" si="50"/>
        <v>1</v>
      </c>
      <c r="AA133" s="281">
        <f t="shared" si="50"/>
        <v>1</v>
      </c>
      <c r="AB133" s="281">
        <f t="shared" si="50"/>
        <v>1</v>
      </c>
      <c r="AC133" s="281">
        <f t="shared" si="50"/>
        <v>1</v>
      </c>
      <c r="AD133" s="281">
        <f t="shared" si="50"/>
        <v>1</v>
      </c>
      <c r="AE133" s="281">
        <f t="shared" si="50"/>
        <v>1</v>
      </c>
      <c r="AF133" s="281">
        <f t="shared" si="50"/>
        <v>1</v>
      </c>
      <c r="AG133" s="281">
        <f t="shared" si="50"/>
        <v>1</v>
      </c>
      <c r="AH133" s="281">
        <f t="shared" si="50"/>
        <v>1</v>
      </c>
      <c r="AI133" s="281">
        <f t="shared" si="50"/>
        <v>10</v>
      </c>
      <c r="AJ133" s="281">
        <f t="shared" si="50"/>
        <v>1</v>
      </c>
      <c r="AK133" s="281">
        <f t="shared" si="50"/>
        <v>1</v>
      </c>
      <c r="AL133" s="281">
        <f t="shared" si="50"/>
        <v>1</v>
      </c>
      <c r="AM133" s="281">
        <f t="shared" si="50"/>
        <v>6</v>
      </c>
      <c r="AN133" s="281">
        <f t="shared" si="50"/>
        <v>1</v>
      </c>
      <c r="AO133" s="281">
        <f t="shared" si="50"/>
        <v>1</v>
      </c>
      <c r="AP133" s="281">
        <f t="shared" si="50"/>
        <v>3</v>
      </c>
      <c r="AQ133" s="281">
        <f t="shared" si="50"/>
        <v>3</v>
      </c>
      <c r="AR133" s="281">
        <f t="shared" si="50"/>
        <v>1</v>
      </c>
      <c r="AS133" s="281">
        <f t="shared" si="50"/>
        <v>1</v>
      </c>
      <c r="AT133" s="281">
        <f t="shared" si="50"/>
        <v>1</v>
      </c>
      <c r="AU133" s="285">
        <f t="shared" si="50"/>
        <v>1</v>
      </c>
    </row>
    <row r="134" spans="2:47" ht="31.5" customHeight="1" thickBot="1" x14ac:dyDescent="0.3">
      <c r="B134" s="69"/>
      <c r="C134" s="65" t="s">
        <v>1348</v>
      </c>
      <c r="D134" s="317" t="s">
        <v>1346</v>
      </c>
      <c r="E134" s="75">
        <f t="shared" ref="E134:AU134" si="51">IFERROR(ABS(E32*E133),"Not calculable")</f>
        <v>0</v>
      </c>
      <c r="F134" s="75">
        <f t="shared" si="51"/>
        <v>0</v>
      </c>
      <c r="G134" s="75">
        <f t="shared" si="51"/>
        <v>0</v>
      </c>
      <c r="H134" s="75">
        <f t="shared" si="51"/>
        <v>0</v>
      </c>
      <c r="I134" s="75">
        <f t="shared" si="51"/>
        <v>0</v>
      </c>
      <c r="J134" s="75">
        <f t="shared" si="51"/>
        <v>0</v>
      </c>
      <c r="K134" s="75">
        <f t="shared" si="51"/>
        <v>0</v>
      </c>
      <c r="L134" s="75">
        <f t="shared" si="51"/>
        <v>0</v>
      </c>
      <c r="M134" s="75">
        <f t="shared" si="51"/>
        <v>0</v>
      </c>
      <c r="N134" s="75">
        <f t="shared" si="51"/>
        <v>0</v>
      </c>
      <c r="O134" s="75">
        <f t="shared" si="51"/>
        <v>0</v>
      </c>
      <c r="P134" s="75">
        <f t="shared" si="51"/>
        <v>0</v>
      </c>
      <c r="Q134" s="75">
        <f t="shared" si="51"/>
        <v>0</v>
      </c>
      <c r="R134" s="75">
        <f t="shared" si="51"/>
        <v>0</v>
      </c>
      <c r="S134" s="75">
        <f t="shared" si="51"/>
        <v>0</v>
      </c>
      <c r="T134" s="75">
        <f t="shared" si="51"/>
        <v>0</v>
      </c>
      <c r="U134" s="75">
        <f t="shared" si="51"/>
        <v>0</v>
      </c>
      <c r="V134" s="75">
        <f t="shared" si="51"/>
        <v>0</v>
      </c>
      <c r="W134" s="75">
        <f t="shared" si="51"/>
        <v>0</v>
      </c>
      <c r="X134" s="75">
        <f t="shared" si="51"/>
        <v>0</v>
      </c>
      <c r="Y134" s="75">
        <f t="shared" si="51"/>
        <v>0</v>
      </c>
      <c r="Z134" s="75">
        <f t="shared" si="51"/>
        <v>0</v>
      </c>
      <c r="AA134" s="75">
        <f t="shared" si="51"/>
        <v>0</v>
      </c>
      <c r="AB134" s="75">
        <f t="shared" si="51"/>
        <v>0</v>
      </c>
      <c r="AC134" s="75">
        <f t="shared" si="51"/>
        <v>0</v>
      </c>
      <c r="AD134" s="75">
        <f t="shared" si="51"/>
        <v>0</v>
      </c>
      <c r="AE134" s="75">
        <f t="shared" si="51"/>
        <v>0</v>
      </c>
      <c r="AF134" s="75">
        <f t="shared" si="51"/>
        <v>0</v>
      </c>
      <c r="AG134" s="75">
        <f t="shared" si="51"/>
        <v>0</v>
      </c>
      <c r="AH134" s="75">
        <f t="shared" si="51"/>
        <v>0</v>
      </c>
      <c r="AI134" s="75">
        <f t="shared" si="51"/>
        <v>0</v>
      </c>
      <c r="AJ134" s="75">
        <f t="shared" si="51"/>
        <v>0</v>
      </c>
      <c r="AK134" s="75">
        <f t="shared" si="51"/>
        <v>0</v>
      </c>
      <c r="AL134" s="75">
        <f t="shared" si="51"/>
        <v>0</v>
      </c>
      <c r="AM134" s="75">
        <f t="shared" si="51"/>
        <v>729</v>
      </c>
      <c r="AN134" s="75">
        <f t="shared" si="51"/>
        <v>126</v>
      </c>
      <c r="AO134" s="75">
        <f t="shared" si="51"/>
        <v>126</v>
      </c>
      <c r="AP134" s="75">
        <f t="shared" si="51"/>
        <v>337.5</v>
      </c>
      <c r="AQ134" s="75">
        <f t="shared" si="51"/>
        <v>270</v>
      </c>
      <c r="AR134" s="75">
        <f t="shared" si="51"/>
        <v>0</v>
      </c>
      <c r="AS134" s="75">
        <f t="shared" si="51"/>
        <v>0</v>
      </c>
      <c r="AT134" s="75">
        <f t="shared" si="51"/>
        <v>0</v>
      </c>
      <c r="AU134" s="288">
        <f t="shared" si="51"/>
        <v>0</v>
      </c>
    </row>
    <row r="135" spans="2:47" ht="31.5" customHeight="1" thickBot="1" x14ac:dyDescent="0.3">
      <c r="B135" s="279"/>
      <c r="C135" s="65" t="s">
        <v>1336</v>
      </c>
      <c r="D135" s="46" t="s">
        <v>1337</v>
      </c>
      <c r="E135" s="334" cm="1">
        <f t="array" ref="E135">IFERROR(_xlfn.LET(_xlpm.shp,E$131,_xlpm.pk,E$132,_xlpm.Ll,E$17,_xlpm.tot,E$32,_xlpm.rr,E$16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F135" s="334" cm="1">
        <f t="array" ref="F135">IFERROR(_xlfn.LET(_xlpm.shp,F$131,_xlpm.pk,F$132,_xlpm.Ll,F$17,_xlpm.tot,F$32,_xlpm.rr,F$16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G135" s="334" cm="1">
        <f t="array" ref="G135">IFERROR(_xlfn.LET(_xlpm.shp,G$131,_xlpm.pk,G$132,_xlpm.Ll,G$17,_xlpm.tot,G$32,_xlpm.rr,G$16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H135" s="334" cm="1">
        <f t="array" ref="H135">IFERROR(_xlfn.LET(_xlpm.shp,H$131,_xlpm.pk,H$132,_xlpm.Ll,H$17,_xlpm.tot,H$32,_xlpm.rr,H$16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I135" s="334" cm="1">
        <f t="array" ref="I135">IFERROR(_xlfn.LET(_xlpm.shp,I$131,_xlpm.pk,I$132,_xlpm.Ll,I$17,_xlpm.tot,I$32,_xlpm.rr,I$16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J135" s="334" cm="1">
        <f t="array" ref="J135">IFERROR(_xlfn.LET(_xlpm.shp,J$131,_xlpm.pk,J$132,_xlpm.Ll,J$17,_xlpm.tot,J$32,_xlpm.rr,J$16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K135" s="334" cm="1">
        <f t="array" ref="K135">IFERROR(_xlfn.LET(_xlpm.shp,K$131,_xlpm.pk,K$132,_xlpm.Ll,K$17,_xlpm.tot,K$32,_xlpm.rr,K$16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L135" s="334" cm="1">
        <f t="array" ref="L135">IFERROR(_xlfn.LET(_xlpm.shp,L$131,_xlpm.pk,L$132,_xlpm.Ll,L$17,_xlpm.tot,L$32,_xlpm.rr,L$16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M135" s="334" cm="1">
        <f t="array" ref="M135">IFERROR(_xlfn.LET(_xlpm.shp,M$131,_xlpm.pk,M$132,_xlpm.Ll,M$17,_xlpm.tot,M$32,_xlpm.rr,M$16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N135" s="334" cm="1">
        <f t="array" ref="N135">IFERROR(_xlfn.LET(_xlpm.shp,N$131,_xlpm.pk,N$132,_xlpm.Ll,N$17,_xlpm.tot,N$32,_xlpm.rr,N$16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O135" s="334" cm="1">
        <f t="array" ref="O135">IFERROR(_xlfn.LET(_xlpm.shp,O$131,_xlpm.pk,O$132,_xlpm.Ll,O$17,_xlpm.tot,O$32,_xlpm.rr,O$16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P135" s="334" cm="1">
        <f t="array" ref="P135">IFERROR(_xlfn.LET(_xlpm.shp,P$131,_xlpm.pk,P$132,_xlpm.Ll,P$17,_xlpm.tot,P$32,_xlpm.rr,P$16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Q135" s="334" cm="1">
        <f t="array" ref="Q135">IFERROR(_xlfn.LET(_xlpm.shp,Q$131,_xlpm.pk,Q$132,_xlpm.Ll,Q$17,_xlpm.tot,Q$32,_xlpm.rr,Q$16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R135" s="334" cm="1">
        <f t="array" ref="R135">IFERROR(_xlfn.LET(_xlpm.shp,R$131,_xlpm.pk,R$132,_xlpm.Ll,R$17,_xlpm.tot,R$32,_xlpm.rr,R$16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S135" s="334" cm="1">
        <f t="array" ref="S135">IFERROR(_xlfn.LET(_xlpm.shp,S$131,_xlpm.pk,S$132,_xlpm.Ll,S$17,_xlpm.tot,S$32,_xlpm.rr,S$16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T135" s="334" cm="1">
        <f t="array" ref="T135">IFERROR(_xlfn.LET(_xlpm.shp,T$131,_xlpm.pk,T$132,_xlpm.Ll,T$17,_xlpm.tot,T$32,_xlpm.rr,T$16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U135" s="334" cm="1">
        <f t="array" ref="U135">IFERROR(_xlfn.LET(_xlpm.shp,U$131,_xlpm.pk,U$132,_xlpm.Ll,U$17,_xlpm.tot,U$32,_xlpm.rr,U$16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V135" s="334" cm="1">
        <f t="array" ref="V135">IFERROR(_xlfn.LET(_xlpm.shp,V$131,_xlpm.pk,V$132,_xlpm.Ll,V$17,_xlpm.tot,V$32,_xlpm.rr,V$16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W135" s="334" cm="1">
        <f t="array" ref="W135">IFERROR(_xlfn.LET(_xlpm.shp,W$131,_xlpm.pk,W$132,_xlpm.Ll,W$17,_xlpm.tot,W$32,_xlpm.rr,W$16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X135" s="334" cm="1">
        <f t="array" ref="X135">IFERROR(_xlfn.LET(_xlpm.shp,X$131,_xlpm.pk,X$132,_xlpm.Ll,X$17,_xlpm.tot,X$32,_xlpm.rr,X$16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Y135" s="334" cm="1">
        <f t="array" ref="Y135">IFERROR(_xlfn.LET(_xlpm.shp,Y$131,_xlpm.pk,Y$132,_xlpm.Ll,Y$17,_xlpm.tot,Y$32,_xlpm.rr,Y$16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Z135" s="334" cm="1">
        <f t="array" ref="Z135">IFERROR(_xlfn.LET(_xlpm.shp,Z$131,_xlpm.pk,Z$132,_xlpm.Ll,Z$17,_xlpm.tot,Z$32,_xlpm.rr,Z$16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A135" s="334" cm="1">
        <f t="array" ref="AA135">IFERROR(_xlfn.LET(_xlpm.shp,AA$131,_xlpm.pk,AA$132,_xlpm.Ll,AA$17,_xlpm.tot,AA$32,_xlpm.rr,AA$16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B135" s="334" cm="1">
        <f t="array" ref="AB135">IFERROR(_xlfn.LET(_xlpm.shp,AB$131,_xlpm.pk,AB$132,_xlpm.Ll,AB$17,_xlpm.tot,AB$32,_xlpm.rr,AB$16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C135" s="334" cm="1">
        <f t="array" ref="AC135">IFERROR(_xlfn.LET(_xlpm.shp,AC$131,_xlpm.pk,AC$132,_xlpm.Ll,AC$17,_xlpm.tot,AC$32,_xlpm.rr,AC$16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D135" s="334" cm="1">
        <f t="array" ref="AD135">IFERROR(_xlfn.LET(_xlpm.shp,AD$131,_xlpm.pk,AD$132,_xlpm.Ll,AD$17,_xlpm.tot,AD$32,_xlpm.rr,AD$16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E135" s="334" cm="1">
        <f t="array" ref="AE135">IFERROR(_xlfn.LET(_xlpm.shp,AE$131,_xlpm.pk,AE$132,_xlpm.Ll,AE$17,_xlpm.tot,AE$32,_xlpm.rr,AE$16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F135" s="334" cm="1">
        <f t="array" ref="AF135">IFERROR(_xlfn.LET(_xlpm.shp,AF$131,_xlpm.pk,AF$132,_xlpm.Ll,AF$17,_xlpm.tot,AF$32,_xlpm.rr,AF$16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G135" s="334" cm="1">
        <f t="array" ref="AG135">IFERROR(_xlfn.LET(_xlpm.shp,AG$131,_xlpm.pk,AG$132,_xlpm.Ll,AG$17,_xlpm.tot,AG$32,_xlpm.rr,AG$16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H135" s="334" cm="1">
        <f t="array" ref="AH135">IFERROR(_xlfn.LET(_xlpm.shp,AH$131,_xlpm.pk,AH$132,_xlpm.Ll,AH$17,_xlpm.tot,AH$32,_xlpm.rr,AH$16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I135" s="334" cm="1">
        <f t="array" ref="AI135">IFERROR(_xlfn.LET(_xlpm.shp,AI$131,_xlpm.pk,AI$132,_xlpm.Ll,AI$17,_xlpm.tot,AI$32,_xlpm.rr,AI$16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J135" s="334" cm="1">
        <f t="array" ref="AJ135">IFERROR(_xlfn.LET(_xlpm.shp,AJ$131,_xlpm.pk,AJ$132,_xlpm.Ll,AJ$17,_xlpm.tot,AJ$32,_xlpm.rr,AJ$16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K135" s="334" cm="1">
        <f t="array" ref="AK135">IFERROR(_xlfn.LET(_xlpm.shp,AK$131,_xlpm.pk,AK$132,_xlpm.Ll,AK$17,_xlpm.tot,AK$32,_xlpm.rr,AK$16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L135" s="334" cm="1">
        <f t="array" ref="AL135">IFERROR(_xlfn.LET(_xlpm.shp,AL$131,_xlpm.pk,AL$132,_xlpm.Ll,AL$17,_xlpm.tot,AL$32,_xlpm.rr,AL$16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M135" s="334" cm="1">
        <f t="array" ref="AM135">IFERROR(_xlfn.LET(_xlpm.shp,AM$131,_xlpm.pk,AM$132,_xlpm.Ll,AM$17,_xlpm.tot,AM$32,_xlpm.rr,AM$16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109.7157727239392</v>
      </c>
      <c r="AN135" s="334" cm="1">
        <f t="array" ref="AN135">IFERROR(_xlfn.LET(_xlpm.shp,AN$131,_xlpm.pk,AN$132,_xlpm.Ll,AN$17,_xlpm.tot,AN$32,_xlpm.rr,AN$16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88.345457271518228</v>
      </c>
      <c r="AO135" s="334" cm="1">
        <f t="array" ref="AO135">IFERROR(_xlfn.LET(_xlpm.shp,AO$131,_xlpm.pk,AO$132,_xlpm.Ll,AO$17,_xlpm.tot,AO$32,_xlpm.rr,AO$16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88.345457271518228</v>
      </c>
      <c r="AP135" s="334" cm="1">
        <f t="array" ref="AP135">IFERROR(_xlfn.LET(_xlpm.shp,AP$131,_xlpm.pk,AP$132,_xlpm.Ll,AP$17,_xlpm.tot,AP$32,_xlpm.rr,AP$16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93.561809879002027</v>
      </c>
      <c r="AQ135" s="334" cm="1">
        <f t="array" ref="AQ135">IFERROR(_xlfn.LET(_xlpm.shp,AQ$131,_xlpm.pk,AQ$132,_xlpm.Ll,AQ$17,_xlpm.tot,AQ$32,_xlpm.rr,AQ$16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74.849447903201622</v>
      </c>
      <c r="AR135" s="334" cm="1">
        <f t="array" ref="AR135">IFERROR(_xlfn.LET(_xlpm.shp,AR$131,_xlpm.pk,AR$132,_xlpm.Ll,AR$17,_xlpm.tot,AR$32,_xlpm.rr,AR$16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S135" s="334" cm="1">
        <f t="array" ref="AS135">IFERROR(_xlfn.LET(_xlpm.shp,AS$131,_xlpm.pk,AS$132,_xlpm.Ll,AS$17,_xlpm.tot,AS$32,_xlpm.rr,AS$16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T135" s="334" cm="1">
        <f t="array" ref="AT135">IFERROR(_xlfn.LET(_xlpm.shp,AT$131,_xlpm.pk,AT$132,_xlpm.Ll,AT$17,_xlpm.tot,AT$32,_xlpm.rr,AT$16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c r="AU135" s="174" cm="1">
        <f t="array" ref="AU135">IFERROR(_xlfn.LET(_xlpm.shp,AU$131,_xlpm.pk,AU$132,_xlpm.Ll,AU$17,_xlpm.tot,AU$32,_xlpm.rr,AU$16,_xlpm.ss,_xlfn.SEQUENCE(_xlpm.Ll),_xlpm.tp,MIN(MAX(0.5,_xlpm.pk),_xlpm.Ll),_xlpm.infl,MIN(_xlpm.tp,_xlpm.Ll*0.95),_xlpm.kk,5.298/_xlpm.infl,_xlpm.hlf,MIN(_xlpm.tp,_xlpm.Ll*0.9),_xlpm.lam,LN(2)/_xlpm.hlf,_xlpm.f0,1/(1+EXP(_xlpm.kk*_xlpm.infl)),_xlpm.fL,1/(1+EXP(-_xlpm.kk*(_xlpm.Ll-_xlpm.infl))),_xlpm.eL,1-EXP(-_xlpm.lam*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SUMPRODUCT(_xlpm.tot*(_xlpm.cA-_xlpm.cB)/(1+_xlpm.rr)^_xlpm.ss)),0)</f>
        <v>0</v>
      </c>
    </row>
    <row r="136" spans="2:47" ht="31.5" customHeight="1" thickBot="1" x14ac:dyDescent="0.3">
      <c r="B136" s="279"/>
      <c r="C136" s="65" t="s">
        <v>1350</v>
      </c>
      <c r="D136" s="47" t="s">
        <v>1335</v>
      </c>
      <c r="E136" s="346" cm="1">
        <f t="array" ref="E136">IFERROR(_xlfn.LET(_xlpm.shp,E$131,_xlpm.pk,E$132,_xlpm.Ll,E$17,_xlpm.Hh,$B$103,_xlpm.tot,E$134,_xlpm.rr,E$16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F136" s="346" cm="1">
        <f t="array" ref="F136">IFERROR(_xlfn.LET(_xlpm.shp,F$131,_xlpm.pk,F$132,_xlpm.Ll,F$17,_xlpm.Hh,$B$103,_xlpm.tot,F$134,_xlpm.rr,F$16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G136" s="346" cm="1">
        <f t="array" ref="G136">IFERROR(_xlfn.LET(_xlpm.shp,G$131,_xlpm.pk,G$132,_xlpm.Ll,G$17,_xlpm.Hh,$B$103,_xlpm.tot,G$134,_xlpm.rr,G$16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H136" s="346" cm="1">
        <f t="array" ref="H136">IFERROR(_xlfn.LET(_xlpm.shp,H$131,_xlpm.pk,H$132,_xlpm.Ll,H$17,_xlpm.Hh,$B$103,_xlpm.tot,H$134,_xlpm.rr,H$16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I136" s="346" cm="1">
        <f t="array" ref="I136">IFERROR(_xlfn.LET(_xlpm.shp,I$131,_xlpm.pk,I$132,_xlpm.Ll,I$17,_xlpm.Hh,$B$103,_xlpm.tot,I$134,_xlpm.rr,I$16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J136" s="346" cm="1">
        <f t="array" ref="J136">IFERROR(_xlfn.LET(_xlpm.shp,J$131,_xlpm.pk,J$132,_xlpm.Ll,J$17,_xlpm.Hh,$B$103,_xlpm.tot,J$134,_xlpm.rr,J$16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K136" s="346" cm="1">
        <f t="array" ref="K136">IFERROR(_xlfn.LET(_xlpm.shp,K$131,_xlpm.pk,K$132,_xlpm.Ll,K$17,_xlpm.Hh,$B$103,_xlpm.tot,K$134,_xlpm.rr,K$16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L136" s="346" cm="1">
        <f t="array" ref="L136">IFERROR(_xlfn.LET(_xlpm.shp,L$131,_xlpm.pk,L$132,_xlpm.Ll,L$17,_xlpm.Hh,$B$103,_xlpm.tot,L$134,_xlpm.rr,L$16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M136" s="346" cm="1">
        <f t="array" ref="M136">IFERROR(_xlfn.LET(_xlpm.shp,M$131,_xlpm.pk,M$132,_xlpm.Ll,M$17,_xlpm.Hh,$B$103,_xlpm.tot,M$134,_xlpm.rr,M$16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N136" s="346" cm="1">
        <f t="array" ref="N136">IFERROR(_xlfn.LET(_xlpm.shp,N$131,_xlpm.pk,N$132,_xlpm.Ll,N$17,_xlpm.Hh,$B$103,_xlpm.tot,N$134,_xlpm.rr,N$16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O136" s="346" cm="1">
        <f t="array" ref="O136">IFERROR(_xlfn.LET(_xlpm.shp,O$131,_xlpm.pk,O$132,_xlpm.Ll,O$17,_xlpm.Hh,$B$103,_xlpm.tot,O$134,_xlpm.rr,O$16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P136" s="346" cm="1">
        <f t="array" ref="P136">IFERROR(_xlfn.LET(_xlpm.shp,P$131,_xlpm.pk,P$132,_xlpm.Ll,P$17,_xlpm.Hh,$B$103,_xlpm.tot,P$134,_xlpm.rr,P$16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Q136" s="346" cm="1">
        <f t="array" ref="Q136">IFERROR(_xlfn.LET(_xlpm.shp,Q$131,_xlpm.pk,Q$132,_xlpm.Ll,Q$17,_xlpm.Hh,$B$103,_xlpm.tot,Q$134,_xlpm.rr,Q$16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R136" s="346" cm="1">
        <f t="array" ref="R136">IFERROR(_xlfn.LET(_xlpm.shp,R$131,_xlpm.pk,R$132,_xlpm.Ll,R$17,_xlpm.Hh,$B$103,_xlpm.tot,R$134,_xlpm.rr,R$16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S136" s="346" cm="1">
        <f t="array" ref="S136">IFERROR(_xlfn.LET(_xlpm.shp,S$131,_xlpm.pk,S$132,_xlpm.Ll,S$17,_xlpm.Hh,$B$103,_xlpm.tot,S$134,_xlpm.rr,S$16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T136" s="346" cm="1">
        <f t="array" ref="T136">IFERROR(_xlfn.LET(_xlpm.shp,T$131,_xlpm.pk,T$132,_xlpm.Ll,T$17,_xlpm.Hh,$B$103,_xlpm.tot,T$134,_xlpm.rr,T$16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U136" s="346" cm="1">
        <f t="array" ref="U136">IFERROR(_xlfn.LET(_xlpm.shp,U$131,_xlpm.pk,U$132,_xlpm.Ll,U$17,_xlpm.Hh,$B$103,_xlpm.tot,U$134,_xlpm.rr,U$16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V136" s="346" cm="1">
        <f t="array" ref="V136">IFERROR(_xlfn.LET(_xlpm.shp,V$131,_xlpm.pk,V$132,_xlpm.Ll,V$17,_xlpm.Hh,$B$103,_xlpm.tot,V$134,_xlpm.rr,V$16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W136" s="346" cm="1">
        <f t="array" ref="W136">IFERROR(_xlfn.LET(_xlpm.shp,W$131,_xlpm.pk,W$132,_xlpm.Ll,W$17,_xlpm.Hh,$B$103,_xlpm.tot,W$134,_xlpm.rr,W$16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X136" s="346" cm="1">
        <f t="array" ref="X136">IFERROR(_xlfn.LET(_xlpm.shp,X$131,_xlpm.pk,X$132,_xlpm.Ll,X$17,_xlpm.Hh,$B$103,_xlpm.tot,X$134,_xlpm.rr,X$16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Y136" s="346" cm="1">
        <f t="array" ref="Y136">IFERROR(_xlfn.LET(_xlpm.shp,Y$131,_xlpm.pk,Y$132,_xlpm.Ll,Y$17,_xlpm.Hh,$B$103,_xlpm.tot,Y$134,_xlpm.rr,Y$16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Z136" s="346" cm="1">
        <f t="array" ref="Z136">IFERROR(_xlfn.LET(_xlpm.shp,Z$131,_xlpm.pk,Z$132,_xlpm.Ll,Z$17,_xlpm.Hh,$B$103,_xlpm.tot,Z$134,_xlpm.rr,Z$16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A136" s="346" cm="1">
        <f t="array" ref="AA136">IFERROR(_xlfn.LET(_xlpm.shp,AA$131,_xlpm.pk,AA$132,_xlpm.Ll,AA$17,_xlpm.Hh,$B$103,_xlpm.tot,AA$134,_xlpm.rr,AA$16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B136" s="346" cm="1">
        <f t="array" ref="AB136">IFERROR(_xlfn.LET(_xlpm.shp,AB$131,_xlpm.pk,AB$132,_xlpm.Ll,AB$17,_xlpm.Hh,$B$103,_xlpm.tot,AB$134,_xlpm.rr,AB$16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C136" s="346" cm="1">
        <f t="array" ref="AC136">IFERROR(_xlfn.LET(_xlpm.shp,AC$131,_xlpm.pk,AC$132,_xlpm.Ll,AC$17,_xlpm.Hh,$B$103,_xlpm.tot,AC$134,_xlpm.rr,AC$16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D136" s="346" cm="1">
        <f t="array" ref="AD136">IFERROR(_xlfn.LET(_xlpm.shp,AD$131,_xlpm.pk,AD$132,_xlpm.Ll,AD$17,_xlpm.Hh,$B$103,_xlpm.tot,AD$134,_xlpm.rr,AD$16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E136" s="346" cm="1">
        <f t="array" ref="AE136">IFERROR(_xlfn.LET(_xlpm.shp,AE$131,_xlpm.pk,AE$132,_xlpm.Ll,AE$17,_xlpm.Hh,$B$103,_xlpm.tot,AE$134,_xlpm.rr,AE$16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F136" s="346" cm="1">
        <f t="array" ref="AF136">IFERROR(_xlfn.LET(_xlpm.shp,AF$131,_xlpm.pk,AF$132,_xlpm.Ll,AF$17,_xlpm.Hh,$B$103,_xlpm.tot,AF$134,_xlpm.rr,AF$16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G136" s="346" cm="1">
        <f t="array" ref="AG136">IFERROR(_xlfn.LET(_xlpm.shp,AG$131,_xlpm.pk,AG$132,_xlpm.Ll,AG$17,_xlpm.Hh,$B$103,_xlpm.tot,AG$134,_xlpm.rr,AG$16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H136" s="346" cm="1">
        <f t="array" ref="AH136">IFERROR(_xlfn.LET(_xlpm.shp,AH$131,_xlpm.pk,AH$132,_xlpm.Ll,AH$17,_xlpm.Hh,$B$103,_xlpm.tot,AH$134,_xlpm.rr,AH$16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I136" s="346" cm="1">
        <f t="array" ref="AI136">IFERROR(_xlfn.LET(_xlpm.shp,AI$131,_xlpm.pk,AI$132,_xlpm.Ll,AI$17,_xlpm.Hh,$B$103,_xlpm.tot,AI$134,_xlpm.rr,AI$16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J136" s="346" cm="1">
        <f t="array" ref="AJ136">IFERROR(_xlfn.LET(_xlpm.shp,AJ$131,_xlpm.pk,AJ$132,_xlpm.Ll,AJ$17,_xlpm.Hh,$B$103,_xlpm.tot,AJ$134,_xlpm.rr,AJ$16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K136" s="346" cm="1">
        <f t="array" ref="AK136">IFERROR(_xlfn.LET(_xlpm.shp,AK$131,_xlpm.pk,AK$132,_xlpm.Ll,AK$17,_xlpm.Hh,$B$103,_xlpm.tot,AK$134,_xlpm.rr,AK$16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L136" s="346" cm="1">
        <f t="array" ref="AL136">IFERROR(_xlfn.LET(_xlpm.shp,AL$131,_xlpm.pk,AL$132,_xlpm.Ll,AL$17,_xlpm.Hh,$B$103,_xlpm.tot,AL$134,_xlpm.rr,AL$16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M136" s="346" cm="1">
        <f t="array" ref="AM136">IFERROR(_xlfn.LET(_xlpm.shp,AM$131,_xlpm.pk,AM$132,_xlpm.Ll,AM$17,_xlpm.Hh,$B$103,_xlpm.tot,AM$134,_xlpm.rr,AM$16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446.92670349611683</v>
      </c>
      <c r="AN136" s="346" cm="1">
        <f t="array" ref="AN136">IFERROR(_xlfn.LET(_xlpm.shp,AN$131,_xlpm.pk,AN$132,_xlpm.Ll,AN$17,_xlpm.Hh,$B$103,_xlpm.tot,AN$134,_xlpm.rr,AN$16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88.345457271518228</v>
      </c>
      <c r="AO136" s="346" cm="1">
        <f t="array" ref="AO136">IFERROR(_xlfn.LET(_xlpm.shp,AO$131,_xlpm.pk,AO$132,_xlpm.Ll,AO$17,_xlpm.Hh,$B$103,_xlpm.tot,AO$134,_xlpm.rr,AO$16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88.345457271518228</v>
      </c>
      <c r="AP136" s="346" cm="1">
        <f t="array" ref="AP136">IFERROR(_xlfn.LET(_xlpm.shp,AP$131,_xlpm.pk,AP$132,_xlpm.Ll,AP$17,_xlpm.Hh,$B$103,_xlpm.tot,AP$134,_xlpm.rr,AP$16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206.91051087783188</v>
      </c>
      <c r="AQ136" s="346" cm="1">
        <f t="array" ref="AQ136">IFERROR(_xlfn.LET(_xlpm.shp,AQ$131,_xlpm.pk,AQ$132,_xlpm.Ll,AQ$17,_xlpm.Hh,$B$103,_xlpm.tot,AQ$134,_xlpm.rr,AQ$16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165.52840870226552</v>
      </c>
      <c r="AR136" s="346" cm="1">
        <f t="array" ref="AR136">IFERROR(_xlfn.LET(_xlpm.shp,AR$131,_xlpm.pk,AR$132,_xlpm.Ll,AR$17,_xlpm.Hh,$B$103,_xlpm.tot,AR$134,_xlpm.rr,AR$16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S136" s="346" cm="1">
        <f t="array" ref="AS136">IFERROR(_xlfn.LET(_xlpm.shp,AS$131,_xlpm.pk,AS$132,_xlpm.Ll,AS$17,_xlpm.Hh,$B$103,_xlpm.tot,AS$134,_xlpm.rr,AS$16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T136" s="346" cm="1">
        <f t="array" ref="AT136">IFERROR(_xlfn.LET(_xlpm.shp,AT$131,_xlpm.pk,AT$132,_xlpm.Ll,AT$17,_xlpm.Hh,$B$103,_xlpm.tot,AT$134,_xlpm.rr,AT$16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c r="AU136" s="347" cm="1">
        <f t="array" ref="AU136">IFERROR(_xlfn.LET(_xlpm.shp,AU$131,_xlpm.pk,AU$132,_xlpm.Ll,AU$17,_xlpm.Hh,$B$103,_xlpm.tot,AU$134,_xlpm.rr,AU$16,_xlpm.ss,_xlfn.SEQUENCE(_xlpm.Hh),_xlpm.tp,MIN(MAX(0.5,_xlpm.pk),_xlpm.Ll),_xlpm.infl,MIN(_xlpm.tp,_xlpm.Ll*0.95),_xlpm.kk,5.298/_xlpm.infl,_xlpm.hlf,MIN(_xlpm.tp,_xlpm.Ll*0.9),_xlpm.lam,LN(2)/_xlpm.hlf,_xlpm.f0,1/(1+EXP(_xlpm.kk*_xlpm.infl)),_xlpm.fL,1/(1+EXP(-_xlpm.kk*(_xlpm.Ll-_xlpm.infl))),_xlpm.eL,1-EXP(-_xlpm.lam*_xlpm.Ll),_xlpm.cHz,IF(_xlpm.Hh&gt;=_xlpm.Ll,1,IF(_xlpm.Hh&lt;=0,0,IF(_xlpm.shp="Linear",_xlpm.Hh/_xlpm.Ll,IF(_xlpm.shp="S-curve",(1/(1+EXP(-_xlpm.kk*(_xlpm.Hh-_xlpm.infl)))-_xlpm.f0)/(_xlpm.fL-_xlpm.f0),IF(_xlpm.shp="Front-loaded",(1-EXP(-_xlpm.lam*_xlpm.Hh))/_xlpm.eL,IF(_xlpm.shp="Step",IF(_xlpm.Hh&gt;=_xlpm.tp,1,0),_xlpm.Hh/_xlpm.Ll)))))),_xlpm.cA,IF(_xlpm.ss&gt;=_xlpm.Ll,1,IF(_xlpm.ss&lt;=0,0,IF(_xlpm.shp="Linear",_xlpm.ss/_xlpm.Ll,IF(_xlpm.shp="S-curve",(1/(1+EXP(-_xlpm.kk*(_xlpm.ss-_xlpm.infl)))-_xlpm.f0)/(_xlpm.fL-_xlpm.f0),IF(_xlpm.shp="Front-loaded",(1-EXP(-_xlpm.lam*_xlpm.ss))/_xlpm.eL,IF(_xlpm.shp="Step",IF(_xlpm.ss&gt;=_xlpm.tp,1,0),_xlpm.ss/_xlpm.Ll)))))),_xlpm.cB,IF((_xlpm.ss-1)&gt;=_xlpm.Ll,1,IF((_xlpm.ss-1)&lt;=0,0,IF(_xlpm.shp="Linear",(_xlpm.ss-1)/_xlpm.Ll,IF(_xlpm.shp="S-curve",(1/(1+EXP(-_xlpm.kk*((_xlpm.ss-1)-_xlpm.infl)))-_xlpm.f0)/(_xlpm.fL-_xlpm.f0),IF(_xlpm.shp="Front-loaded",(1-EXP(-_xlpm.lam*(_xlpm.ss-1)))/_xlpm.eL,IF(_xlpm.shp="Step",IF((_xlpm.ss-1)&gt;=_xlpm.tp,1,0),(_xlpm.ss-1)/_xlpm.Ll)))))),_xlpm.sA,IF(_xlpm.Ll&gt;=_xlpm.Hh,IF(_xlpm.cHz&lt;=0,IF(_xlpm.ss&gt;=_xlpm.Hh,1,0),_xlpm.cA/_xlpm.cHz),IF(_xlpm.shp="Linear",IF(_xlpm.ss&lt;=_xlpm.Ll,_xlpm.cA*_xlpm.Ll/_xlpm.Hh,_xlpm.Ll/_xlpm.Hh+(1-_xlpm.Ll/_xlpm.Hh)*(_xlpm.ss-_xlpm.Ll)/(_xlpm.Hh-_xlpm.Ll)),IF(_xlpm.ss&lt;=_xlpm.Ll,_xlpm.cA,1))),_xlpm.sB,IF(_xlpm.Ll&gt;=_xlpm.Hh,IF(_xlpm.cHz&lt;=0,IF((_xlpm.ss-1)&gt;=_xlpm.Hh,1,0),_xlpm.cB/_xlpm.cHz),IF(_xlpm.shp="Linear",IF((_xlpm.ss-1)&lt;=_xlpm.Ll,_xlpm.cB*_xlpm.Ll/_xlpm.Hh,_xlpm.Ll/_xlpm.Hh+(1-_xlpm.Ll/_xlpm.Hh)*((_xlpm.ss-1)-_xlpm.Ll)/(_xlpm.Hh-_xlpm.Ll)),IF((_xlpm.ss-1)&lt;=_xlpm.Ll,_xlpm.cB,1))),SUMPRODUCT(_xlpm.tot*(_xlpm.sA-_xlpm.sB)/(1+_xlpm.rr)^_xlpm.ss)),0)</f>
        <v>0</v>
      </c>
    </row>
    <row r="137" spans="2:47" ht="15.75" outlineLevel="1" thickBot="1" x14ac:dyDescent="0.3">
      <c r="B137" s="140"/>
      <c r="C137" s="141"/>
      <c r="D137" s="141"/>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0"/>
      <c r="AR137" s="140"/>
      <c r="AS137" s="140"/>
      <c r="AT137" s="140"/>
      <c r="AU137" s="140"/>
    </row>
    <row r="138" spans="2:47" ht="36.75" customHeight="1" thickBot="1" x14ac:dyDescent="0.3">
      <c r="B138" s="68" t="s">
        <v>8</v>
      </c>
      <c r="C138" s="65" t="s">
        <v>293</v>
      </c>
      <c r="D138" s="162"/>
      <c r="E138" s="97" t="s">
        <v>923</v>
      </c>
      <c r="F138" s="17" t="s">
        <v>923</v>
      </c>
      <c r="G138" s="17" t="s">
        <v>963</v>
      </c>
      <c r="H138" s="17" t="s">
        <v>963</v>
      </c>
      <c r="I138" s="17" t="s">
        <v>963</v>
      </c>
      <c r="J138" s="17" t="s">
        <v>791</v>
      </c>
      <c r="K138" s="17" t="s">
        <v>964</v>
      </c>
      <c r="L138" s="17" t="s">
        <v>965</v>
      </c>
      <c r="M138" s="17" t="s">
        <v>925</v>
      </c>
      <c r="N138" s="17" t="s">
        <v>925</v>
      </c>
      <c r="O138" s="17" t="s">
        <v>925</v>
      </c>
      <c r="P138" s="17" t="s">
        <v>966</v>
      </c>
      <c r="Q138" s="17" t="s">
        <v>791</v>
      </c>
      <c r="R138" s="17" t="s">
        <v>1109</v>
      </c>
      <c r="S138" s="17" t="s">
        <v>968</v>
      </c>
      <c r="T138" s="17" t="s">
        <v>791</v>
      </c>
      <c r="U138" s="17" t="s">
        <v>791</v>
      </c>
      <c r="V138" s="17" t="s">
        <v>968</v>
      </c>
      <c r="W138" s="17" t="s">
        <v>969</v>
      </c>
      <c r="X138" s="17" t="s">
        <v>967</v>
      </c>
      <c r="Y138" s="17" t="s">
        <v>970</v>
      </c>
      <c r="Z138" s="17" t="s">
        <v>970</v>
      </c>
      <c r="AA138" s="17" t="s">
        <v>971</v>
      </c>
      <c r="AB138" s="17" t="s">
        <v>971</v>
      </c>
      <c r="AC138" s="17" t="s">
        <v>971</v>
      </c>
      <c r="AD138" s="17" t="s">
        <v>972</v>
      </c>
      <c r="AE138" s="17" t="s">
        <v>973</v>
      </c>
      <c r="AF138" s="17" t="s">
        <v>973</v>
      </c>
      <c r="AG138" s="17" t="s">
        <v>974</v>
      </c>
      <c r="AH138" s="17" t="s">
        <v>923</v>
      </c>
      <c r="AI138" s="17" t="s">
        <v>1110</v>
      </c>
      <c r="AJ138" s="17" t="s">
        <v>963</v>
      </c>
      <c r="AK138" s="17" t="s">
        <v>963</v>
      </c>
      <c r="AL138" s="17" t="s">
        <v>963</v>
      </c>
      <c r="AM138" s="17" t="s">
        <v>1115</v>
      </c>
      <c r="AN138" s="17" t="s">
        <v>1116</v>
      </c>
      <c r="AO138" s="17" t="s">
        <v>1111</v>
      </c>
      <c r="AP138" s="17" t="s">
        <v>1117</v>
      </c>
      <c r="AQ138" s="17" t="s">
        <v>1118</v>
      </c>
      <c r="AR138" s="17" t="s">
        <v>1119</v>
      </c>
      <c r="AS138" s="17" t="s">
        <v>1120</v>
      </c>
      <c r="AT138" s="17" t="s">
        <v>967</v>
      </c>
      <c r="AU138" s="17" t="s">
        <v>1121</v>
      </c>
    </row>
    <row r="139" spans="2:47" ht="36.75" customHeight="1" thickBot="1" x14ac:dyDescent="0.3">
      <c r="B139" s="67"/>
      <c r="C139" s="65" t="s">
        <v>294</v>
      </c>
      <c r="D139" s="6"/>
      <c r="E139" s="98" t="s">
        <v>975</v>
      </c>
      <c r="F139" s="15" t="s">
        <v>975</v>
      </c>
      <c r="G139" s="15" t="s">
        <v>976</v>
      </c>
      <c r="H139" s="15" t="s">
        <v>977</v>
      </c>
      <c r="I139" s="15" t="s">
        <v>978</v>
      </c>
      <c r="J139" s="15" t="s">
        <v>1082</v>
      </c>
      <c r="K139" s="15" t="s">
        <v>979</v>
      </c>
      <c r="L139" s="15" t="s">
        <v>791</v>
      </c>
      <c r="M139" s="15" t="s">
        <v>791</v>
      </c>
      <c r="N139" s="15" t="s">
        <v>791</v>
      </c>
      <c r="O139" s="15" t="s">
        <v>791</v>
      </c>
      <c r="P139" s="15" t="s">
        <v>980</v>
      </c>
      <c r="Q139" s="15" t="s">
        <v>1083</v>
      </c>
      <c r="R139" s="15" t="s">
        <v>981</v>
      </c>
      <c r="S139" s="15" t="s">
        <v>791</v>
      </c>
      <c r="T139" s="15" t="s">
        <v>1122</v>
      </c>
      <c r="U139" s="15" t="s">
        <v>1123</v>
      </c>
      <c r="V139" s="15" t="s">
        <v>791</v>
      </c>
      <c r="W139" s="15" t="s">
        <v>1124</v>
      </c>
      <c r="X139" s="15" t="s">
        <v>791</v>
      </c>
      <c r="Y139" s="15" t="s">
        <v>791</v>
      </c>
      <c r="Z139" s="15" t="s">
        <v>791</v>
      </c>
      <c r="AA139" s="15" t="s">
        <v>791</v>
      </c>
      <c r="AB139" s="15" t="s">
        <v>791</v>
      </c>
      <c r="AC139" s="15" t="s">
        <v>791</v>
      </c>
      <c r="AD139" s="15" t="s">
        <v>971</v>
      </c>
      <c r="AE139" s="15" t="s">
        <v>982</v>
      </c>
      <c r="AF139" s="15" t="s">
        <v>982</v>
      </c>
      <c r="AG139" s="15" t="s">
        <v>791</v>
      </c>
      <c r="AH139" s="15" t="s">
        <v>975</v>
      </c>
      <c r="AI139" s="15" t="s">
        <v>975</v>
      </c>
      <c r="AJ139" s="15" t="s">
        <v>976</v>
      </c>
      <c r="AK139" s="15" t="s">
        <v>977</v>
      </c>
      <c r="AL139" s="15" t="s">
        <v>978</v>
      </c>
      <c r="AM139" s="15" t="s">
        <v>1125</v>
      </c>
      <c r="AN139" s="15" t="s">
        <v>1111</v>
      </c>
      <c r="AO139" s="15" t="s">
        <v>791</v>
      </c>
      <c r="AP139" s="15" t="s">
        <v>1126</v>
      </c>
      <c r="AQ139" s="15" t="s">
        <v>1126</v>
      </c>
      <c r="AR139" s="15" t="s">
        <v>1126</v>
      </c>
      <c r="AS139" s="15" t="s">
        <v>1127</v>
      </c>
      <c r="AT139" s="15" t="s">
        <v>981</v>
      </c>
      <c r="AU139" s="15" t="s">
        <v>1128</v>
      </c>
    </row>
    <row r="140" spans="2:47" ht="36.75" customHeight="1" thickBot="1" x14ac:dyDescent="0.3">
      <c r="B140" s="69"/>
      <c r="C140" s="65" t="s">
        <v>295</v>
      </c>
      <c r="D140" s="165"/>
      <c r="E140" s="99" t="s">
        <v>791</v>
      </c>
      <c r="F140" s="34" t="s">
        <v>791</v>
      </c>
      <c r="G140" s="34" t="s">
        <v>791</v>
      </c>
      <c r="H140" s="34" t="s">
        <v>791</v>
      </c>
      <c r="I140" s="34" t="s">
        <v>791</v>
      </c>
      <c r="J140" s="34" t="s">
        <v>924</v>
      </c>
      <c r="K140" s="34" t="s">
        <v>791</v>
      </c>
      <c r="L140" s="34" t="s">
        <v>1084</v>
      </c>
      <c r="M140" s="34" t="s">
        <v>1085</v>
      </c>
      <c r="N140" s="34" t="s">
        <v>1086</v>
      </c>
      <c r="O140" s="34" t="s">
        <v>1087</v>
      </c>
      <c r="P140" s="34" t="s">
        <v>791</v>
      </c>
      <c r="Q140" s="34" t="s">
        <v>925</v>
      </c>
      <c r="R140" s="34" t="s">
        <v>791</v>
      </c>
      <c r="S140" s="34" t="s">
        <v>1088</v>
      </c>
      <c r="T140" s="34"/>
      <c r="U140" s="34" t="s">
        <v>926</v>
      </c>
      <c r="V140" s="34" t="s">
        <v>1129</v>
      </c>
      <c r="W140" s="34" t="s">
        <v>1130</v>
      </c>
      <c r="X140" s="34" t="s">
        <v>1131</v>
      </c>
      <c r="Y140" s="34" t="s">
        <v>1132</v>
      </c>
      <c r="Z140" s="34" t="s">
        <v>1133</v>
      </c>
      <c r="AA140" s="34" t="s">
        <v>1134</v>
      </c>
      <c r="AB140" s="34" t="s">
        <v>1135</v>
      </c>
      <c r="AC140" s="34" t="s">
        <v>1136</v>
      </c>
      <c r="AD140" s="34" t="s">
        <v>791</v>
      </c>
      <c r="AE140" s="34" t="s">
        <v>791</v>
      </c>
      <c r="AF140" s="34" t="s">
        <v>791</v>
      </c>
      <c r="AG140" s="34" t="s">
        <v>1137</v>
      </c>
      <c r="AH140" s="34" t="s">
        <v>791</v>
      </c>
      <c r="AI140" s="34" t="s">
        <v>791</v>
      </c>
      <c r="AJ140" s="34" t="s">
        <v>791</v>
      </c>
      <c r="AK140" s="34" t="s">
        <v>791</v>
      </c>
      <c r="AL140" s="34" t="s">
        <v>791</v>
      </c>
      <c r="AM140" s="34" t="s">
        <v>924</v>
      </c>
      <c r="AN140" s="34" t="s">
        <v>791</v>
      </c>
      <c r="AO140" s="34" t="s">
        <v>1116</v>
      </c>
      <c r="AP140" s="34" t="s">
        <v>1138</v>
      </c>
      <c r="AQ140" s="34" t="s">
        <v>1138</v>
      </c>
      <c r="AR140" s="34" t="s">
        <v>1138</v>
      </c>
      <c r="AS140" s="34" t="s">
        <v>967</v>
      </c>
      <c r="AT140" s="34" t="s">
        <v>791</v>
      </c>
      <c r="AU140" s="34" t="s">
        <v>1139</v>
      </c>
    </row>
    <row r="141" spans="2:47" ht="15.75" outlineLevel="1" thickBot="1" x14ac:dyDescent="0.3">
      <c r="B141" s="140"/>
      <c r="C141" s="141"/>
      <c r="D141" s="141"/>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c r="AA141" s="140"/>
      <c r="AB141" s="140"/>
      <c r="AC141" s="140"/>
      <c r="AD141" s="140"/>
      <c r="AE141" s="140"/>
      <c r="AF141" s="140"/>
      <c r="AG141" s="140"/>
      <c r="AH141" s="140"/>
      <c r="AI141" s="140"/>
      <c r="AJ141" s="140"/>
      <c r="AK141" s="140"/>
      <c r="AL141" s="140"/>
      <c r="AM141" s="140"/>
      <c r="AN141" s="140"/>
      <c r="AO141" s="140"/>
      <c r="AP141" s="140"/>
      <c r="AQ141" s="140"/>
      <c r="AR141" s="140"/>
      <c r="AS141" s="140"/>
      <c r="AT141" s="140"/>
      <c r="AU141" s="140"/>
    </row>
    <row r="142" spans="2:47" ht="101.25" customHeight="1" thickBot="1" x14ac:dyDescent="0.3">
      <c r="B142" s="240" t="s">
        <v>1145</v>
      </c>
      <c r="C142" s="65" t="s">
        <v>1144</v>
      </c>
      <c r="D142" s="165"/>
      <c r="E142" s="237" t="str">
        <f>IF(E120&gt;E17,"ERROR: peak-growth year is beyond the lifespan - raise the lifespan to the delivery horizon",
 IF(AND(IFERROR(_xlfn.XLOOKUP(E117,Database!$B$65:$B$85,Database!$J$65:$J$85),"")=Database!$B$11,E119="S-curve"),
 "CHECK: S-curve flow - confirm the entered outcome quantity covers a realistic full lifespan (not just a funding window snapshot)",
 "OK"))</f>
        <v>CHECK: S-curve flow - confirm the entered outcome quantity covers a realistic full lifespan (not just a funding window snapshot)</v>
      </c>
      <c r="F142" s="238" t="str">
        <f>IF(F120&gt;F17,"ERROR: peak-growth year is beyond the lifespan - raise the lifespan to the delivery horizon",
 IF(AND(IFERROR(_xlfn.XLOOKUP(F117,Database!$B$65:$B$85,Database!$J$65:$J$85),"")=Database!$B$11,F119="S-curve"),
 "CHECK: S-curve flow - confirm the entered outcome quantity covers a realistic full lifespan (not just a funding window snapshot)",
 "OK"))</f>
        <v>CHECK: S-curve flow - confirm the entered outcome quantity covers a realistic full lifespan (not just a funding window snapshot)</v>
      </c>
      <c r="G142" s="238" t="str">
        <f>IF(G120&gt;G17,"ERROR: peak-growth year is beyond the lifespan - raise the lifespan to the delivery horizon",
 IF(AND(IFERROR(_xlfn.XLOOKUP(G117,Database!$B$65:$B$85,Database!$J$65:$J$85),"")=Database!$B$11,G119="S-curve"),
 "CHECK: S-curve flow - confirm the entered outcome quantity covers a realistic full lifespan (not just a funding window snapshot)",
 "OK"))</f>
        <v>OK</v>
      </c>
      <c r="H142" s="238" t="str">
        <f>IF(H120&gt;H17,"ERROR: peak-growth year is beyond the lifespan - raise the lifespan to the delivery horizon",
 IF(AND(IFERROR(_xlfn.XLOOKUP(H117,Database!$B$65:$B$85,Database!$J$65:$J$85),"")=Database!$B$11,H119="S-curve"),
 "CHECK: S-curve flow - confirm the entered outcome quantity covers a realistic full lifespan (not just a funding window snapshot)",
 "OK"))</f>
        <v>OK</v>
      </c>
      <c r="I142" s="238" t="str">
        <f>IF(I120&gt;I17,"ERROR: peak-growth year is beyond the lifespan - raise the lifespan to the delivery horizon",
 IF(AND(IFERROR(_xlfn.XLOOKUP(I117,Database!$B$65:$B$85,Database!$J$65:$J$85),"")=Database!$B$11,I119="S-curve"),
 "CHECK: S-curve flow - confirm the entered outcome quantity covers a realistic full lifespan (not just a funding window snapshot)",
 "OK"))</f>
        <v>OK</v>
      </c>
      <c r="J142" s="238" t="str">
        <f>IF(J120&gt;J17,"ERROR: peak-growth year is beyond the lifespan - raise the lifespan to the delivery horizon",
 IF(AND(IFERROR(_xlfn.XLOOKUP(J117,Database!$B$65:$B$85,Database!$J$65:$J$85),"")=Database!$B$11,J119="S-curve"),
 "CHECK: S-curve flow - confirm the entered outcome quantity covers a realistic full lifespan (not just a funding window snapshot)",
 "OK"))</f>
        <v>OK</v>
      </c>
      <c r="K142" s="238" t="str">
        <f>IF(K120&gt;K17,"ERROR: peak-growth year is beyond the lifespan - raise the lifespan to the delivery horizon",
 IF(AND(IFERROR(_xlfn.XLOOKUP(K117,Database!$B$65:$B$85,Database!$J$65:$J$85),"")=Database!$B$11,K119="S-curve"),
 "CHECK: S-curve flow - confirm the entered outcome quantity covers a realistic full lifespan (not just a funding window snapshot)",
 "OK"))</f>
        <v>OK</v>
      </c>
      <c r="L142" s="238" t="str">
        <f>IF(L120&gt;L17,"ERROR: peak-growth year is beyond the lifespan - raise the lifespan to the delivery horizon",
 IF(AND(IFERROR(_xlfn.XLOOKUP(L117,Database!$B$65:$B$85,Database!$J$65:$J$85),"")=Database!$B$11,L119="S-curve"),
 "CHECK: S-curve flow - confirm the entered outcome quantity covers a realistic full lifespan (not just a funding window snapshot)",
 "OK"))</f>
        <v>OK</v>
      </c>
      <c r="M142" s="238" t="str">
        <f>IF(M120&gt;M17,"ERROR: peak-growth year is beyond the lifespan - raise the lifespan to the delivery horizon",
 IF(AND(IFERROR(_xlfn.XLOOKUP(M117,Database!$B$65:$B$85,Database!$J$65:$J$85),"")=Database!$B$11,M119="S-curve"),
 "CHECK: S-curve flow - confirm the entered outcome quantity covers a realistic full lifespan (not just a funding window snapshot)",
 "OK"))</f>
        <v>OK</v>
      </c>
      <c r="N142" s="238" t="str">
        <f>IF(N120&gt;N17,"ERROR: peak-growth year is beyond the lifespan - raise the lifespan to the delivery horizon",
 IF(AND(IFERROR(_xlfn.XLOOKUP(N117,Database!$B$65:$B$85,Database!$J$65:$J$85),"")=Database!$B$11,N119="S-curve"),
 "CHECK: S-curve flow - confirm the entered outcome quantity covers a realistic full lifespan (not just a funding window snapshot)",
 "OK"))</f>
        <v>OK</v>
      </c>
      <c r="O142" s="238" t="str">
        <f>IF(O120&gt;O17,"ERROR: peak-growth year is beyond the lifespan - raise the lifespan to the delivery horizon",
 IF(AND(IFERROR(_xlfn.XLOOKUP(O117,Database!$B$65:$B$85,Database!$J$65:$J$85),"")=Database!$B$11,O119="S-curve"),
 "CHECK: S-curve flow - confirm the entered outcome quantity covers a realistic full lifespan (not just a funding window snapshot)",
 "OK"))</f>
        <v>OK</v>
      </c>
      <c r="P142" s="238" t="str">
        <f>IF(P120&gt;P17,"ERROR: peak-growth year is beyond the lifespan - raise the lifespan to the delivery horizon",
 IF(AND(IFERROR(_xlfn.XLOOKUP(P117,Database!$B$65:$B$85,Database!$J$65:$J$85),"")=Database!$B$11,P119="S-curve"),
 "CHECK: S-curve flow - confirm the entered outcome quantity covers a realistic full lifespan (not just a funding window snapshot)",
 "OK"))</f>
        <v>OK</v>
      </c>
      <c r="Q142" s="238" t="str">
        <f>IF(Q120&gt;Q17,"ERROR: peak-growth year is beyond the lifespan - raise the lifespan to the delivery horizon",
 IF(AND(IFERROR(_xlfn.XLOOKUP(Q117,Database!$B$65:$B$85,Database!$J$65:$J$85),"")=Database!$B$11,Q119="S-curve"),
 "CHECK: S-curve flow - confirm the entered outcome quantity covers a realistic full lifespan (not just a funding window snapshot)",
 "OK"))</f>
        <v>OK</v>
      </c>
      <c r="R142" s="238" t="str">
        <f>IF(R120&gt;R17,"ERROR: peak-growth year is beyond the lifespan - raise the lifespan to the delivery horizon",
 IF(AND(IFERROR(_xlfn.XLOOKUP(R117,Database!$B$65:$B$85,Database!$J$65:$J$85),"")=Database!$B$11,R119="S-curve"),
 "CHECK: S-curve flow - confirm the entered outcome quantity covers a realistic full lifespan (not just a funding window snapshot)",
 "OK"))</f>
        <v>OK</v>
      </c>
      <c r="S142" s="238" t="str">
        <f>IF(S120&gt;S17,"ERROR: peak-growth year is beyond the lifespan - raise the lifespan to the delivery horizon",
 IF(AND(IFERROR(_xlfn.XLOOKUP(S117,Database!$B$65:$B$85,Database!$J$65:$J$85),"")=Database!$B$11,S119="S-curve"),
 "CHECK: S-curve flow - confirm the entered outcome quantity covers a realistic full lifespan (not just a funding window snapshot)",
 "OK"))</f>
        <v>OK</v>
      </c>
      <c r="T142" s="238" t="str">
        <f>IF(T120&gt;T17,"ERROR: peak-growth year is beyond the lifespan - raise the lifespan to the delivery horizon",
 IF(AND(IFERROR(_xlfn.XLOOKUP(T117,Database!$B$65:$B$85,Database!$J$65:$J$85),"")=Database!$B$11,T119="S-curve"),
 "CHECK: S-curve flow - confirm the entered outcome quantity covers a realistic full lifespan (not just a funding window snapshot)",
 "OK"))</f>
        <v>OK</v>
      </c>
      <c r="U142" s="238" t="str">
        <f>IF(U120&gt;U17,"ERROR: peak-growth year is beyond the lifespan - raise the lifespan to the delivery horizon",
 IF(AND(IFERROR(_xlfn.XLOOKUP(U117,Database!$B$65:$B$85,Database!$J$65:$J$85),"")=Database!$B$11,U119="S-curve"),
 "CHECK: S-curve flow - confirm the entered outcome quantity covers a realistic full lifespan (not just a funding window snapshot)",
 "OK"))</f>
        <v>OK</v>
      </c>
      <c r="V142" s="238" t="str">
        <f>IF(V120&gt;V17,"ERROR: peak-growth year is beyond the lifespan - raise the lifespan to the delivery horizon",
 IF(AND(IFERROR(_xlfn.XLOOKUP(V117,Database!$B$65:$B$85,Database!$J$65:$J$85),"")=Database!$B$11,V119="S-curve"),
 "CHECK: S-curve flow - confirm the entered outcome quantity covers a realistic full lifespan (not just a funding window snapshot)",
 "OK"))</f>
        <v>OK</v>
      </c>
      <c r="W142" s="238" t="str">
        <f>IF(W120&gt;W17,"ERROR: peak-growth year is beyond the lifespan - raise the lifespan to the delivery horizon",
 IF(AND(IFERROR(_xlfn.XLOOKUP(W117,Database!$B$65:$B$85,Database!$J$65:$J$85),"")=Database!$B$11,W119="S-curve"),
 "CHECK: S-curve flow - confirm the entered outcome quantity covers a realistic full lifespan (not just a funding window snapshot)",
 "OK"))</f>
        <v>OK</v>
      </c>
      <c r="X142" s="238" t="str">
        <f>IF(X120&gt;X17,"ERROR: peak-growth year is beyond the lifespan - raise the lifespan to the delivery horizon",
 IF(AND(IFERROR(_xlfn.XLOOKUP(X117,Database!$B$65:$B$85,Database!$J$65:$J$85),"")=Database!$B$11,X119="S-curve"),
 "CHECK: S-curve flow - confirm the entered outcome quantity covers a realistic full lifespan (not just a funding window snapshot)",
 "OK"))</f>
        <v>OK</v>
      </c>
      <c r="Y142" s="238" t="str">
        <f>IF(Y120&gt;Y17,"ERROR: peak-growth year is beyond the lifespan - raise the lifespan to the delivery horizon",
 IF(AND(IFERROR(_xlfn.XLOOKUP(Y117,Database!$B$65:$B$85,Database!$J$65:$J$85),"")=Database!$B$11,Y119="S-curve"),
 "CHECK: S-curve flow - confirm the entered outcome quantity covers a realistic full lifespan (not just a funding window snapshot)",
 "OK"))</f>
        <v>OK</v>
      </c>
      <c r="Z142" s="238" t="str">
        <f>IF(Z120&gt;Z17,"ERROR: peak-growth year is beyond the lifespan - raise the lifespan to the delivery horizon",
 IF(AND(IFERROR(_xlfn.XLOOKUP(Z117,Database!$B$65:$B$85,Database!$J$65:$J$85),"")=Database!$B$11,Z119="S-curve"),
 "CHECK: S-curve flow - confirm the entered outcome quantity covers a realistic full lifespan (not just a funding window snapshot)",
 "OK"))</f>
        <v>OK</v>
      </c>
      <c r="AA142" s="238" t="str">
        <f>IF(AA120&gt;AA17,"ERROR: peak-growth year is beyond the lifespan - raise the lifespan to the delivery horizon",
 IF(AND(IFERROR(_xlfn.XLOOKUP(AA117,Database!$B$65:$B$85,Database!$J$65:$J$85),"")=Database!$B$11,AA119="S-curve"),
 "CHECK: S-curve flow - confirm the entered outcome quantity covers a realistic full lifespan (not just a funding window snapshot)",
 "OK"))</f>
        <v>OK</v>
      </c>
      <c r="AB142" s="238" t="str">
        <f>IF(AB120&gt;AB17,"ERROR: peak-growth year is beyond the lifespan - raise the lifespan to the delivery horizon",
 IF(AND(IFERROR(_xlfn.XLOOKUP(AB117,Database!$B$65:$B$85,Database!$J$65:$J$85),"")=Database!$B$11,AB119="S-curve"),
 "CHECK: S-curve flow - confirm the entered outcome quantity covers a realistic full lifespan (not just a funding window snapshot)",
 "OK"))</f>
        <v>OK</v>
      </c>
      <c r="AC142" s="238" t="str">
        <f>IF(AC120&gt;AC17,"ERROR: peak-growth year is beyond the lifespan - raise the lifespan to the delivery horizon",
 IF(AND(IFERROR(_xlfn.XLOOKUP(AC117,Database!$B$65:$B$85,Database!$J$65:$J$85),"")=Database!$B$11,AC119="S-curve"),
 "CHECK: S-curve flow - confirm the entered outcome quantity covers a realistic full lifespan (not just a funding window snapshot)",
 "OK"))</f>
        <v>OK</v>
      </c>
      <c r="AD142" s="238" t="str">
        <f>IF(AD120&gt;AD17,"ERROR: peak-growth year is beyond the lifespan - raise the lifespan to the delivery horizon",
 IF(AND(IFERROR(_xlfn.XLOOKUP(AD117,Database!$B$65:$B$85,Database!$J$65:$J$85),"")=Database!$B$11,AD119="S-curve"),
 "CHECK: S-curve flow - confirm the entered outcome quantity covers a realistic full lifespan (not just a funding window snapshot)",
 "OK"))</f>
        <v>OK</v>
      </c>
      <c r="AE142" s="238" t="str">
        <f>IF(AE120&gt;AE17,"ERROR: peak-growth year is beyond the lifespan - raise the lifespan to the delivery horizon",
 IF(AND(IFERROR(_xlfn.XLOOKUP(AE117,Database!$B$65:$B$85,Database!$J$65:$J$85),"")=Database!$B$11,AE119="S-curve"),
 "CHECK: S-curve flow - confirm the entered outcome quantity covers a realistic full lifespan (not just a funding window snapshot)",
 "OK"))</f>
        <v>OK</v>
      </c>
      <c r="AF142" s="238" t="str">
        <f>IF(AF120&gt;AF17,"ERROR: peak-growth year is beyond the lifespan - raise the lifespan to the delivery horizon",
 IF(AND(IFERROR(_xlfn.XLOOKUP(AF117,Database!$B$65:$B$85,Database!$J$65:$J$85),"")=Database!$B$11,AF119="S-curve"),
 "CHECK: S-curve flow - confirm the entered outcome quantity covers a realistic full lifespan (not just a funding window snapshot)",
 "OK"))</f>
        <v>OK</v>
      </c>
      <c r="AG142" s="238" t="str">
        <f>IF(AG120&gt;AG17,"ERROR: peak-growth year is beyond the lifespan - raise the lifespan to the delivery horizon",
 IF(AND(IFERROR(_xlfn.XLOOKUP(AG117,Database!$B$65:$B$85,Database!$J$65:$J$85),"")=Database!$B$11,AG119="S-curve"),
 "CHECK: S-curve flow - confirm the entered outcome quantity covers a realistic full lifespan (not just a funding window snapshot)",
 "OK"))</f>
        <v>OK</v>
      </c>
      <c r="AH142" s="238" t="str">
        <f>IF(AH120&gt;AH17,"ERROR: peak-growth year is beyond the lifespan - raise the lifespan to the delivery horizon",
 IF(AND(IFERROR(_xlfn.XLOOKUP(AH117,Database!$B$65:$B$85,Database!$J$65:$J$85),"")=Database!$B$11,AH119="S-curve"),
 "CHECK: S-curve flow - confirm the entered outcome quantity covers a realistic full lifespan (not just a funding window snapshot)",
 "OK"))</f>
        <v>OK</v>
      </c>
      <c r="AI142" s="238" t="str">
        <f>IF(AI120&gt;AI17,"ERROR: peak-growth year is beyond the lifespan - raise the lifespan to the delivery horizon",
 IF(AND(IFERROR(_xlfn.XLOOKUP(AI117,Database!$B$65:$B$85,Database!$J$65:$J$85),"")=Database!$B$11,AI119="S-curve"),
 "CHECK: S-curve flow - confirm the entered outcome quantity covers a realistic full lifespan (not just a funding window snapshot)",
 "OK"))</f>
        <v>CHECK: S-curve flow - confirm the entered outcome quantity covers a realistic full lifespan (not just a funding window snapshot)</v>
      </c>
      <c r="AJ142" s="238" t="str">
        <f>IF(AJ120&gt;AJ17,"ERROR: peak-growth year is beyond the lifespan - raise the lifespan to the delivery horizon",
 IF(AND(IFERROR(_xlfn.XLOOKUP(AJ117,Database!$B$65:$B$85,Database!$J$65:$J$85),"")=Database!$B$11,AJ119="S-curve"),
 "CHECK: S-curve flow - confirm the entered outcome quantity covers a realistic full lifespan (not just a funding window snapshot)",
 "OK"))</f>
        <v>OK</v>
      </c>
      <c r="AK142" s="238" t="str">
        <f>IF(AK120&gt;AK17,"ERROR: peak-growth year is beyond the lifespan - raise the lifespan to the delivery horizon",
 IF(AND(IFERROR(_xlfn.XLOOKUP(AK117,Database!$B$65:$B$85,Database!$J$65:$J$85),"")=Database!$B$11,AK119="S-curve"),
 "CHECK: S-curve flow - confirm the entered outcome quantity covers a realistic full lifespan (not just a funding window snapshot)",
 "OK"))</f>
        <v>OK</v>
      </c>
      <c r="AL142" s="238" t="str">
        <f>IF(AL120&gt;AL17,"ERROR: peak-growth year is beyond the lifespan - raise the lifespan to the delivery horizon",
 IF(AND(IFERROR(_xlfn.XLOOKUP(AL117,Database!$B$65:$B$85,Database!$J$65:$J$85),"")=Database!$B$11,AL119="S-curve"),
 "CHECK: S-curve flow - confirm the entered outcome quantity covers a realistic full lifespan (not just a funding window snapshot)",
 "OK"))</f>
        <v>OK</v>
      </c>
      <c r="AM142" s="238" t="str">
        <f>IF(AM120&gt;AM17,"ERROR: peak-growth year is beyond the lifespan - raise the lifespan to the delivery horizon",
 IF(AND(IFERROR(_xlfn.XLOOKUP(AM117,Database!$B$65:$B$85,Database!$J$65:$J$85),"")=Database!$B$11,AM119="S-curve"),
 "CHECK: S-curve flow - confirm the entered outcome quantity covers a realistic full lifespan (not just a funding window snapshot)",
 "OK"))</f>
        <v>OK</v>
      </c>
      <c r="AN142" s="238" t="str">
        <f>IF(AN120&gt;AN17,"ERROR: peak-growth year is beyond the lifespan - raise the lifespan to the delivery horizon",
 IF(AND(IFERROR(_xlfn.XLOOKUP(AN117,Database!$B$65:$B$85,Database!$J$65:$J$85),"")=Database!$B$11,AN119="S-curve"),
 "CHECK: S-curve flow - confirm the entered outcome quantity covers a realistic full lifespan (not just a funding window snapshot)",
 "OK"))</f>
        <v>OK</v>
      </c>
      <c r="AO142" s="238" t="str">
        <f>IF(AO120&gt;AO17,"ERROR: peak-growth year is beyond the lifespan - raise the lifespan to the delivery horizon",
 IF(AND(IFERROR(_xlfn.XLOOKUP(AO117,Database!$B$65:$B$85,Database!$J$65:$J$85),"")=Database!$B$11,AO119="S-curve"),
 "CHECK: S-curve flow - confirm the entered outcome quantity covers a realistic full lifespan (not just a funding window snapshot)",
 "OK"))</f>
        <v>OK</v>
      </c>
      <c r="AP142" s="238" t="str">
        <f>IF(AP120&gt;AP17,"ERROR: peak-growth year is beyond the lifespan - raise the lifespan to the delivery horizon",
 IF(AND(IFERROR(_xlfn.XLOOKUP(AP117,Database!$B$65:$B$85,Database!$J$65:$J$85),"")=Database!$B$11,AP119="S-curve"),
 "CHECK: S-curve flow - confirm the entered outcome quantity covers a realistic full lifespan (not just a funding window snapshot)",
 "OK"))</f>
        <v>OK</v>
      </c>
      <c r="AQ142" s="238" t="str">
        <f>IF(AQ120&gt;AQ17,"ERROR: peak-growth year is beyond the lifespan - raise the lifespan to the delivery horizon",
 IF(AND(IFERROR(_xlfn.XLOOKUP(AQ117,Database!$B$65:$B$85,Database!$J$65:$J$85),"")=Database!$B$11,AQ119="S-curve"),
 "CHECK: S-curve flow - confirm the entered outcome quantity covers a realistic full lifespan (not just a funding window snapshot)",
 "OK"))</f>
        <v>OK</v>
      </c>
      <c r="AR142" s="238" t="str">
        <f>IF(AR120&gt;AR17,"ERROR: peak-growth year is beyond the lifespan - raise the lifespan to the delivery horizon",
 IF(AND(IFERROR(_xlfn.XLOOKUP(AR117,Database!$B$65:$B$85,Database!$J$65:$J$85),"")=Database!$B$11,AR119="S-curve"),
 "CHECK: S-curve flow - confirm the entered outcome quantity covers a realistic full lifespan (not just a funding window snapshot)",
 "OK"))</f>
        <v>OK</v>
      </c>
      <c r="AS142" s="238" t="str">
        <f>IF(AS120&gt;AS17,"ERROR: peak-growth year is beyond the lifespan - raise the lifespan to the delivery horizon",
 IF(AND(IFERROR(_xlfn.XLOOKUP(AS117,Database!$B$65:$B$85,Database!$J$65:$J$85),"")=Database!$B$11,AS119="S-curve"),
 "CHECK: S-curve flow - confirm the entered outcome quantity covers a realistic full lifespan (not just a funding window snapshot)",
 "OK"))</f>
        <v>OK</v>
      </c>
      <c r="AT142" s="238" t="str">
        <f>IF(AT120&gt;AT17,"ERROR: peak-growth year is beyond the lifespan - raise the lifespan to the delivery horizon",
 IF(AND(IFERROR(_xlfn.XLOOKUP(AT117,Database!$B$65:$B$85,Database!$J$65:$J$85),"")=Database!$B$11,AT119="S-curve"),
 "CHECK: S-curve flow - confirm the entered outcome quantity covers a realistic full lifespan (not just a funding window snapshot)",
 "OK"))</f>
        <v>OK</v>
      </c>
      <c r="AU142" s="239" t="str">
        <f>IF(AU120&gt;AU17,"ERROR: peak-growth year is beyond the lifespan - raise the lifespan to the delivery horizon",
 IF(AND(IFERROR(_xlfn.XLOOKUP(AU117,Database!$B$65:$B$85,Database!$J$65:$J$85),"")=Database!$B$11,AU119="S-curve"),
 "CHECK: S-curve flow - confirm the entered outcome quantity covers a realistic full lifespan (not just a funding window snapshot)",
 "OK"))</f>
        <v>OK</v>
      </c>
    </row>
    <row r="143" spans="2:47" outlineLevel="1" x14ac:dyDescent="0.25">
      <c r="B143" s="140"/>
      <c r="C143" s="141"/>
      <c r="D143" s="141"/>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c r="AB143" s="140"/>
      <c r="AC143" s="140"/>
      <c r="AD143" s="140"/>
      <c r="AE143" s="140"/>
      <c r="AF143" s="140"/>
      <c r="AG143" s="140"/>
      <c r="AH143" s="140"/>
      <c r="AI143" s="140"/>
      <c r="AJ143" s="140"/>
      <c r="AK143" s="140"/>
      <c r="AL143" s="140"/>
      <c r="AM143" s="140"/>
      <c r="AN143" s="140"/>
      <c r="AO143" s="140"/>
      <c r="AP143" s="140"/>
      <c r="AQ143" s="140"/>
      <c r="AR143" s="140"/>
      <c r="AS143" s="140"/>
      <c r="AT143" s="140"/>
      <c r="AU143" s="140"/>
    </row>
    <row r="148" spans="3:4" s="140" customFormat="1" outlineLevel="1" x14ac:dyDescent="0.25">
      <c r="C148" s="141"/>
      <c r="D148" s="141"/>
    </row>
    <row r="149" spans="3:4" s="140" customFormat="1" outlineLevel="1" x14ac:dyDescent="0.25">
      <c r="C149" s="141"/>
      <c r="D149" s="141"/>
    </row>
    <row r="150" spans="3:4" s="140" customFormat="1" outlineLevel="1" x14ac:dyDescent="0.25">
      <c r="C150" s="141"/>
      <c r="D150" s="141"/>
    </row>
    <row r="151" spans="3:4" s="140" customFormat="1" outlineLevel="1" x14ac:dyDescent="0.25">
      <c r="C151" s="141"/>
      <c r="D151" s="141"/>
    </row>
    <row r="152" spans="3:4" s="140" customFormat="1" outlineLevel="1" x14ac:dyDescent="0.25">
      <c r="C152" s="141"/>
      <c r="D152" s="141"/>
    </row>
    <row r="153" spans="3:4" s="140" customFormat="1" outlineLevel="1" x14ac:dyDescent="0.25">
      <c r="C153" s="141"/>
      <c r="D153" s="141"/>
    </row>
    <row r="154" spans="3:4" s="140" customFormat="1" outlineLevel="1" x14ac:dyDescent="0.25">
      <c r="C154" s="141"/>
      <c r="D154" s="141"/>
    </row>
    <row r="155" spans="3:4" s="140" customFormat="1" outlineLevel="1" x14ac:dyDescent="0.25">
      <c r="C155" s="141"/>
      <c r="D155" s="141"/>
    </row>
    <row r="156" spans="3:4" s="140" customFormat="1" outlineLevel="1" x14ac:dyDescent="0.25">
      <c r="C156" s="141"/>
      <c r="D156" s="141"/>
    </row>
    <row r="157" spans="3:4" s="140" customFormat="1" outlineLevel="1" x14ac:dyDescent="0.25">
      <c r="C157" s="141"/>
      <c r="D157" s="141"/>
    </row>
    <row r="158" spans="3:4" s="140" customFormat="1" outlineLevel="1" x14ac:dyDescent="0.25">
      <c r="C158" s="141"/>
      <c r="D158" s="141"/>
    </row>
    <row r="159" spans="3:4" s="140" customFormat="1" outlineLevel="1" x14ac:dyDescent="0.25">
      <c r="C159" s="141"/>
      <c r="D159" s="141"/>
    </row>
    <row r="160" spans="3:4" s="140" customFormat="1" outlineLevel="1" x14ac:dyDescent="0.25">
      <c r="C160" s="141"/>
      <c r="D160" s="141"/>
    </row>
    <row r="161" spans="3:4" s="140" customFormat="1" outlineLevel="1" x14ac:dyDescent="0.25">
      <c r="C161" s="141"/>
      <c r="D161" s="141"/>
    </row>
    <row r="162" spans="3:4" s="140" customFormat="1" outlineLevel="1" x14ac:dyDescent="0.25">
      <c r="C162" s="141"/>
      <c r="D162" s="141"/>
    </row>
    <row r="163" spans="3:4" s="140" customFormat="1" outlineLevel="1" x14ac:dyDescent="0.25">
      <c r="C163" s="141"/>
      <c r="D163" s="141"/>
    </row>
    <row r="164" spans="3:4" s="140" customFormat="1" outlineLevel="1" x14ac:dyDescent="0.25">
      <c r="C164" s="141"/>
      <c r="D164" s="141"/>
    </row>
    <row r="165" spans="3:4" s="140" customFormat="1" outlineLevel="1" x14ac:dyDescent="0.25">
      <c r="C165" s="141"/>
      <c r="D165" s="141"/>
    </row>
    <row r="166" spans="3:4" s="140" customFormat="1" outlineLevel="1" x14ac:dyDescent="0.25">
      <c r="C166" s="141"/>
      <c r="D166" s="141"/>
    </row>
    <row r="167" spans="3:4" s="140" customFormat="1" outlineLevel="1" x14ac:dyDescent="0.25">
      <c r="C167" s="141"/>
      <c r="D167" s="141"/>
    </row>
    <row r="168" spans="3:4" s="140" customFormat="1" outlineLevel="1" x14ac:dyDescent="0.25">
      <c r="C168" s="141"/>
      <c r="D168" s="141"/>
    </row>
    <row r="169" spans="3:4" s="140" customFormat="1" outlineLevel="1" x14ac:dyDescent="0.25">
      <c r="C169" s="141"/>
      <c r="D169" s="141"/>
    </row>
    <row r="170" spans="3:4" s="140" customFormat="1" outlineLevel="1" x14ac:dyDescent="0.25">
      <c r="C170" s="141"/>
      <c r="D170" s="141"/>
    </row>
    <row r="171" spans="3:4" s="140" customFormat="1" outlineLevel="1" x14ac:dyDescent="0.25">
      <c r="C171" s="141"/>
      <c r="D171" s="141"/>
    </row>
    <row r="172" spans="3:4" s="140" customFormat="1" outlineLevel="1" x14ac:dyDescent="0.25">
      <c r="C172" s="141"/>
      <c r="D172" s="141"/>
    </row>
    <row r="173" spans="3:4" s="140" customFormat="1" outlineLevel="1" x14ac:dyDescent="0.25">
      <c r="C173" s="141"/>
      <c r="D173" s="141"/>
    </row>
    <row r="174" spans="3:4" s="140" customFormat="1" outlineLevel="1" x14ac:dyDescent="0.25">
      <c r="C174" s="141"/>
      <c r="D174" s="141"/>
    </row>
    <row r="175" spans="3:4" s="140" customFormat="1" outlineLevel="1" x14ac:dyDescent="0.25">
      <c r="C175" s="141"/>
      <c r="D175" s="141"/>
    </row>
    <row r="176" spans="3:4" s="140" customFormat="1" outlineLevel="1" x14ac:dyDescent="0.25">
      <c r="C176" s="141"/>
      <c r="D176" s="141"/>
    </row>
    <row r="177" spans="3:4" s="140" customFormat="1" outlineLevel="1" x14ac:dyDescent="0.25">
      <c r="C177" s="141"/>
      <c r="D177" s="141"/>
    </row>
    <row r="178" spans="3:4" s="140" customFormat="1" outlineLevel="1" x14ac:dyDescent="0.25">
      <c r="C178" s="141"/>
      <c r="D178" s="141"/>
    </row>
    <row r="179" spans="3:4" s="140" customFormat="1" outlineLevel="1" x14ac:dyDescent="0.25">
      <c r="C179" s="141"/>
      <c r="D179" s="141"/>
    </row>
    <row r="180" spans="3:4" s="140" customFormat="1" outlineLevel="1" x14ac:dyDescent="0.25">
      <c r="C180" s="141"/>
      <c r="D180" s="141"/>
    </row>
    <row r="181" spans="3:4" s="140" customFormat="1" outlineLevel="1" x14ac:dyDescent="0.25">
      <c r="C181" s="141"/>
      <c r="D181" s="141"/>
    </row>
    <row r="182" spans="3:4" s="140" customFormat="1" outlineLevel="1" x14ac:dyDescent="0.25">
      <c r="C182" s="141"/>
      <c r="D182" s="141"/>
    </row>
    <row r="183" spans="3:4" s="140" customFormat="1" outlineLevel="1" x14ac:dyDescent="0.25">
      <c r="C183" s="141"/>
      <c r="D183" s="141"/>
    </row>
    <row r="184" spans="3:4" s="140" customFormat="1" outlineLevel="1" x14ac:dyDescent="0.25">
      <c r="C184" s="141"/>
      <c r="D184" s="141"/>
    </row>
    <row r="185" spans="3:4" s="140" customFormat="1" outlineLevel="1" x14ac:dyDescent="0.25">
      <c r="C185" s="141"/>
      <c r="D185" s="141"/>
    </row>
    <row r="186" spans="3:4" s="140" customFormat="1" outlineLevel="1" x14ac:dyDescent="0.25">
      <c r="C186" s="141"/>
      <c r="D186" s="141"/>
    </row>
    <row r="187" spans="3:4" s="140" customFormat="1" outlineLevel="1" x14ac:dyDescent="0.25">
      <c r="C187" s="141"/>
      <c r="D187" s="141"/>
    </row>
    <row r="188" spans="3:4" s="140" customFormat="1" outlineLevel="1" x14ac:dyDescent="0.25">
      <c r="C188" s="141"/>
      <c r="D188" s="141"/>
    </row>
    <row r="189" spans="3:4" s="140" customFormat="1" outlineLevel="1" x14ac:dyDescent="0.25">
      <c r="C189" s="141"/>
      <c r="D189" s="141"/>
    </row>
    <row r="190" spans="3:4" s="140" customFormat="1" outlineLevel="1" x14ac:dyDescent="0.25">
      <c r="C190" s="141"/>
      <c r="D190" s="141"/>
    </row>
    <row r="191" spans="3:4" s="140" customFormat="1" outlineLevel="1" x14ac:dyDescent="0.25">
      <c r="C191" s="141"/>
      <c r="D191" s="141"/>
    </row>
    <row r="192" spans="3:4" s="140" customFormat="1" outlineLevel="1" x14ac:dyDescent="0.25">
      <c r="C192" s="141"/>
      <c r="D192" s="141"/>
    </row>
    <row r="193" spans="3:4" s="140" customFormat="1" outlineLevel="1" x14ac:dyDescent="0.25">
      <c r="C193" s="141"/>
      <c r="D193" s="141"/>
    </row>
    <row r="194" spans="3:4" s="140" customFormat="1" outlineLevel="1" x14ac:dyDescent="0.25">
      <c r="C194" s="141"/>
      <c r="D194" s="141"/>
    </row>
    <row r="195" spans="3:4" s="140" customFormat="1" outlineLevel="1" x14ac:dyDescent="0.25">
      <c r="C195" s="141"/>
      <c r="D195" s="141"/>
    </row>
    <row r="196" spans="3:4" s="140" customFormat="1" outlineLevel="1" x14ac:dyDescent="0.25">
      <c r="C196" s="141"/>
      <c r="D196" s="141"/>
    </row>
    <row r="197" spans="3:4" s="140" customFormat="1" outlineLevel="1" x14ac:dyDescent="0.25">
      <c r="C197" s="141"/>
      <c r="D197" s="141"/>
    </row>
    <row r="198" spans="3:4" s="140" customFormat="1" outlineLevel="1" x14ac:dyDescent="0.25">
      <c r="C198" s="141"/>
      <c r="D198" s="141"/>
    </row>
    <row r="199" spans="3:4" s="140" customFormat="1" outlineLevel="1" x14ac:dyDescent="0.25">
      <c r="C199" s="141"/>
      <c r="D199" s="141"/>
    </row>
    <row r="200" spans="3:4" s="140" customFormat="1" outlineLevel="1" x14ac:dyDescent="0.25">
      <c r="C200" s="141"/>
      <c r="D200" s="141"/>
    </row>
    <row r="201" spans="3:4" s="140" customFormat="1" outlineLevel="1" x14ac:dyDescent="0.25">
      <c r="C201" s="141"/>
      <c r="D201" s="141"/>
    </row>
    <row r="202" spans="3:4" s="140" customFormat="1" outlineLevel="1" x14ac:dyDescent="0.25">
      <c r="C202" s="141"/>
      <c r="D202" s="141"/>
    </row>
    <row r="203" spans="3:4" s="140" customFormat="1" outlineLevel="1" x14ac:dyDescent="0.25">
      <c r="C203" s="141"/>
      <c r="D203" s="141"/>
    </row>
    <row r="204" spans="3:4" s="140" customFormat="1" outlineLevel="1" x14ac:dyDescent="0.25">
      <c r="C204" s="141"/>
      <c r="D204" s="141"/>
    </row>
    <row r="205" spans="3:4" s="140" customFormat="1" outlineLevel="1" x14ac:dyDescent="0.25">
      <c r="C205" s="141"/>
      <c r="D205" s="141"/>
    </row>
    <row r="206" spans="3:4" s="140" customFormat="1" outlineLevel="1" x14ac:dyDescent="0.25">
      <c r="C206" s="141"/>
      <c r="D206" s="141"/>
    </row>
    <row r="207" spans="3:4" s="140" customFormat="1" outlineLevel="1" x14ac:dyDescent="0.25">
      <c r="C207" s="141"/>
      <c r="D207" s="141"/>
    </row>
    <row r="208" spans="3:4" s="140" customFormat="1" outlineLevel="1" x14ac:dyDescent="0.25">
      <c r="C208" s="141"/>
      <c r="D208" s="141"/>
    </row>
    <row r="209" spans="3:4" s="140" customFormat="1" outlineLevel="1" x14ac:dyDescent="0.25">
      <c r="C209" s="141"/>
      <c r="D209" s="141"/>
    </row>
    <row r="210" spans="3:4" s="140" customFormat="1" outlineLevel="1" x14ac:dyDescent="0.25">
      <c r="C210" s="141"/>
      <c r="D210" s="141"/>
    </row>
    <row r="211" spans="3:4" s="140" customFormat="1" outlineLevel="1" x14ac:dyDescent="0.25">
      <c r="C211" s="141"/>
      <c r="D211" s="141"/>
    </row>
    <row r="212" spans="3:4" s="140" customFormat="1" outlineLevel="1" x14ac:dyDescent="0.25">
      <c r="C212" s="141"/>
      <c r="D212" s="141"/>
    </row>
    <row r="213" spans="3:4" s="140" customFormat="1" outlineLevel="1" x14ac:dyDescent="0.25">
      <c r="C213" s="141"/>
      <c r="D213" s="141"/>
    </row>
    <row r="214" spans="3:4" s="140" customFormat="1" outlineLevel="1" x14ac:dyDescent="0.25">
      <c r="C214" s="141"/>
      <c r="D214" s="141"/>
    </row>
    <row r="215" spans="3:4" s="140" customFormat="1" outlineLevel="1" x14ac:dyDescent="0.25">
      <c r="C215" s="141"/>
      <c r="D215" s="141"/>
    </row>
    <row r="216" spans="3:4" s="140" customFormat="1" outlineLevel="1" x14ac:dyDescent="0.25">
      <c r="C216" s="141"/>
      <c r="D216" s="141"/>
    </row>
    <row r="217" spans="3:4" s="140" customFormat="1" outlineLevel="1" x14ac:dyDescent="0.25">
      <c r="C217" s="141"/>
      <c r="D217" s="141"/>
    </row>
    <row r="218" spans="3:4" s="140" customFormat="1" outlineLevel="1" x14ac:dyDescent="0.25">
      <c r="C218" s="141"/>
      <c r="D218" s="141"/>
    </row>
    <row r="219" spans="3:4" s="140" customFormat="1" outlineLevel="1" x14ac:dyDescent="0.25">
      <c r="C219" s="141"/>
      <c r="D219" s="141"/>
    </row>
    <row r="220" spans="3:4" s="140" customFormat="1" outlineLevel="1" x14ac:dyDescent="0.25">
      <c r="C220" s="141"/>
      <c r="D220" s="141"/>
    </row>
    <row r="221" spans="3:4" s="140" customFormat="1" outlineLevel="1" x14ac:dyDescent="0.25">
      <c r="C221" s="141"/>
      <c r="D221" s="141"/>
    </row>
    <row r="222" spans="3:4" s="140" customFormat="1" outlineLevel="1" x14ac:dyDescent="0.25">
      <c r="C222" s="141"/>
      <c r="D222" s="141"/>
    </row>
    <row r="223" spans="3:4" s="140" customFormat="1" outlineLevel="1" x14ac:dyDescent="0.25">
      <c r="C223" s="141"/>
      <c r="D223" s="141"/>
    </row>
    <row r="224" spans="3:4" s="140" customFormat="1" outlineLevel="1" x14ac:dyDescent="0.25">
      <c r="C224" s="141"/>
      <c r="D224" s="141"/>
    </row>
    <row r="225" spans="3:4" s="140" customFormat="1" outlineLevel="1" x14ac:dyDescent="0.25">
      <c r="C225" s="141"/>
      <c r="D225" s="141"/>
    </row>
    <row r="226" spans="3:4" s="140" customFormat="1" outlineLevel="1" x14ac:dyDescent="0.25">
      <c r="C226" s="141"/>
      <c r="D226" s="141"/>
    </row>
    <row r="227" spans="3:4" s="140" customFormat="1" outlineLevel="1" x14ac:dyDescent="0.25">
      <c r="C227" s="141"/>
      <c r="D227" s="141"/>
    </row>
    <row r="228" spans="3:4" s="140" customFormat="1" outlineLevel="1" x14ac:dyDescent="0.25">
      <c r="C228" s="141"/>
      <c r="D228" s="141"/>
    </row>
    <row r="229" spans="3:4" s="140" customFormat="1" outlineLevel="1" x14ac:dyDescent="0.25">
      <c r="C229" s="141"/>
      <c r="D229" s="141"/>
    </row>
    <row r="230" spans="3:4" s="140" customFormat="1" outlineLevel="1" x14ac:dyDescent="0.25">
      <c r="C230" s="141"/>
      <c r="D230" s="141"/>
    </row>
    <row r="231" spans="3:4" s="140" customFormat="1" outlineLevel="1" x14ac:dyDescent="0.25">
      <c r="C231" s="141"/>
      <c r="D231" s="141"/>
    </row>
    <row r="232" spans="3:4" s="140" customFormat="1" outlineLevel="1" x14ac:dyDescent="0.25">
      <c r="C232" s="141"/>
      <c r="D232" s="141"/>
    </row>
    <row r="233" spans="3:4" s="140" customFormat="1" outlineLevel="1" x14ac:dyDescent="0.25">
      <c r="C233" s="141"/>
      <c r="D233" s="141"/>
    </row>
    <row r="234" spans="3:4" s="140" customFormat="1" outlineLevel="1" x14ac:dyDescent="0.25">
      <c r="C234" s="141"/>
      <c r="D234" s="141"/>
    </row>
    <row r="235" spans="3:4" s="140" customFormat="1" outlineLevel="1" x14ac:dyDescent="0.25">
      <c r="C235" s="141"/>
      <c r="D235" s="141"/>
    </row>
    <row r="236" spans="3:4" s="140" customFormat="1" outlineLevel="1" x14ac:dyDescent="0.25">
      <c r="C236" s="141"/>
      <c r="D236" s="141"/>
    </row>
    <row r="237" spans="3:4" s="140" customFormat="1" outlineLevel="1" x14ac:dyDescent="0.25">
      <c r="C237" s="141"/>
      <c r="D237" s="141"/>
    </row>
    <row r="238" spans="3:4" s="140" customFormat="1" outlineLevel="1" x14ac:dyDescent="0.25">
      <c r="C238" s="141"/>
      <c r="D238" s="141"/>
    </row>
    <row r="239" spans="3:4" s="140" customFormat="1" outlineLevel="1" x14ac:dyDescent="0.25">
      <c r="C239" s="141"/>
      <c r="D239" s="141"/>
    </row>
    <row r="240" spans="3:4" s="140" customFormat="1" outlineLevel="1" x14ac:dyDescent="0.25">
      <c r="C240" s="141"/>
      <c r="D240" s="141"/>
    </row>
    <row r="241" spans="3:4" s="140" customFormat="1" outlineLevel="1" x14ac:dyDescent="0.25">
      <c r="C241" s="141"/>
      <c r="D241" s="141"/>
    </row>
    <row r="242" spans="3:4" s="140" customFormat="1" outlineLevel="1" x14ac:dyDescent="0.25">
      <c r="C242" s="141"/>
      <c r="D242" s="141"/>
    </row>
    <row r="243" spans="3:4" s="140" customFormat="1" outlineLevel="1" x14ac:dyDescent="0.25">
      <c r="C243" s="141"/>
      <c r="D243" s="141"/>
    </row>
    <row r="244" spans="3:4" s="140" customFormat="1" outlineLevel="1" x14ac:dyDescent="0.25">
      <c r="C244" s="141"/>
      <c r="D244" s="141"/>
    </row>
    <row r="245" spans="3:4" s="140" customFormat="1" outlineLevel="1" x14ac:dyDescent="0.25">
      <c r="C245" s="141"/>
      <c r="D245" s="141"/>
    </row>
    <row r="246" spans="3:4" s="140" customFormat="1" outlineLevel="1" x14ac:dyDescent="0.25">
      <c r="C246" s="141"/>
      <c r="D246" s="141"/>
    </row>
    <row r="247" spans="3:4" s="140" customFormat="1" outlineLevel="1" x14ac:dyDescent="0.25">
      <c r="C247" s="141"/>
      <c r="D247" s="141"/>
    </row>
    <row r="248" spans="3:4" s="140" customFormat="1" outlineLevel="1" x14ac:dyDescent="0.25">
      <c r="C248" s="141"/>
      <c r="D248" s="141"/>
    </row>
    <row r="249" spans="3:4" s="140" customFormat="1" outlineLevel="1" x14ac:dyDescent="0.25">
      <c r="C249" s="141"/>
      <c r="D249" s="141"/>
    </row>
    <row r="250" spans="3:4" s="140" customFormat="1" outlineLevel="1" x14ac:dyDescent="0.25">
      <c r="C250" s="141"/>
      <c r="D250" s="141"/>
    </row>
    <row r="251" spans="3:4" s="140" customFormat="1" outlineLevel="1" x14ac:dyDescent="0.25">
      <c r="C251" s="141"/>
      <c r="D251" s="141"/>
    </row>
    <row r="252" spans="3:4" s="140" customFormat="1" outlineLevel="1" x14ac:dyDescent="0.25">
      <c r="C252" s="141"/>
      <c r="D252" s="141"/>
    </row>
    <row r="253" spans="3:4" s="140" customFormat="1" outlineLevel="1" x14ac:dyDescent="0.25">
      <c r="C253" s="141"/>
      <c r="D253" s="141"/>
    </row>
    <row r="254" spans="3:4" s="140" customFormat="1" outlineLevel="1" x14ac:dyDescent="0.25">
      <c r="C254" s="141"/>
      <c r="D254" s="141"/>
    </row>
    <row r="255" spans="3:4" s="140" customFormat="1" outlineLevel="1" x14ac:dyDescent="0.25">
      <c r="C255" s="141"/>
      <c r="D255" s="141"/>
    </row>
    <row r="256" spans="3:4" s="140" customFormat="1" outlineLevel="1" x14ac:dyDescent="0.25">
      <c r="C256" s="141"/>
      <c r="D256" s="141"/>
    </row>
    <row r="257" spans="3:4" s="140" customFormat="1" outlineLevel="1" x14ac:dyDescent="0.25">
      <c r="C257" s="141"/>
      <c r="D257" s="141"/>
    </row>
    <row r="258" spans="3:4" s="140" customFormat="1" outlineLevel="1" x14ac:dyDescent="0.25">
      <c r="C258" s="141"/>
      <c r="D258" s="141"/>
    </row>
    <row r="259" spans="3:4" s="140" customFormat="1" outlineLevel="1" x14ac:dyDescent="0.25">
      <c r="C259" s="141"/>
      <c r="D259" s="141"/>
    </row>
    <row r="260" spans="3:4" s="140" customFormat="1" outlineLevel="1" x14ac:dyDescent="0.25">
      <c r="C260" s="141"/>
      <c r="D260" s="141"/>
    </row>
    <row r="261" spans="3:4" s="140" customFormat="1" outlineLevel="1" x14ac:dyDescent="0.25">
      <c r="C261" s="141"/>
      <c r="D261" s="141"/>
    </row>
    <row r="262" spans="3:4" s="140" customFormat="1" outlineLevel="1" x14ac:dyDescent="0.25">
      <c r="C262" s="141"/>
      <c r="D262" s="141"/>
    </row>
    <row r="263" spans="3:4" s="140" customFormat="1" outlineLevel="1" x14ac:dyDescent="0.25">
      <c r="C263" s="141"/>
      <c r="D263" s="141"/>
    </row>
    <row r="264" spans="3:4" s="140" customFormat="1" outlineLevel="1" x14ac:dyDescent="0.25">
      <c r="C264" s="141"/>
      <c r="D264" s="141"/>
    </row>
    <row r="265" spans="3:4" s="140" customFormat="1" outlineLevel="1" x14ac:dyDescent="0.25">
      <c r="C265" s="141"/>
      <c r="D265" s="141"/>
    </row>
    <row r="266" spans="3:4" s="140" customFormat="1" outlineLevel="1" x14ac:dyDescent="0.25">
      <c r="C266" s="141"/>
      <c r="D266" s="141"/>
    </row>
    <row r="267" spans="3:4" s="140" customFormat="1" outlineLevel="1" x14ac:dyDescent="0.25">
      <c r="C267" s="141"/>
      <c r="D267" s="141"/>
    </row>
    <row r="268" spans="3:4" s="140" customFormat="1" outlineLevel="1" x14ac:dyDescent="0.25">
      <c r="C268" s="141"/>
      <c r="D268" s="141"/>
    </row>
    <row r="269" spans="3:4" s="140" customFormat="1" outlineLevel="1" x14ac:dyDescent="0.25">
      <c r="C269" s="141"/>
      <c r="D269" s="141"/>
    </row>
    <row r="270" spans="3:4" s="140" customFormat="1" outlineLevel="1" x14ac:dyDescent="0.25">
      <c r="C270" s="141"/>
      <c r="D270" s="141"/>
    </row>
    <row r="271" spans="3:4" s="140" customFormat="1" outlineLevel="1" x14ac:dyDescent="0.25">
      <c r="C271" s="141"/>
      <c r="D271" s="141"/>
    </row>
    <row r="272" spans="3:4" s="140" customFormat="1" outlineLevel="1" x14ac:dyDescent="0.25">
      <c r="C272" s="141"/>
      <c r="D272" s="141"/>
    </row>
    <row r="273" spans="3:4" s="140" customFormat="1" outlineLevel="1" x14ac:dyDescent="0.25">
      <c r="C273" s="141"/>
      <c r="D273" s="141"/>
    </row>
    <row r="274" spans="3:4" s="140" customFormat="1" outlineLevel="1" x14ac:dyDescent="0.25">
      <c r="C274" s="141"/>
      <c r="D274" s="141"/>
    </row>
    <row r="275" spans="3:4" s="140" customFormat="1" outlineLevel="1" x14ac:dyDescent="0.25">
      <c r="C275" s="141"/>
      <c r="D275" s="141"/>
    </row>
    <row r="276" spans="3:4" s="140" customFormat="1" outlineLevel="1" x14ac:dyDescent="0.25">
      <c r="C276" s="141"/>
      <c r="D276" s="141"/>
    </row>
    <row r="277" spans="3:4" s="140" customFormat="1" outlineLevel="1" x14ac:dyDescent="0.25">
      <c r="C277" s="141"/>
      <c r="D277" s="141"/>
    </row>
    <row r="278" spans="3:4" s="140" customFormat="1" outlineLevel="1" x14ac:dyDescent="0.25">
      <c r="C278" s="141"/>
      <c r="D278" s="141"/>
    </row>
    <row r="279" spans="3:4" s="140" customFormat="1" outlineLevel="1" x14ac:dyDescent="0.25">
      <c r="C279" s="141"/>
      <c r="D279" s="141"/>
    </row>
    <row r="280" spans="3:4" s="140" customFormat="1" outlineLevel="1" x14ac:dyDescent="0.25">
      <c r="C280" s="141"/>
      <c r="D280" s="141"/>
    </row>
    <row r="281" spans="3:4" s="140" customFormat="1" outlineLevel="1" x14ac:dyDescent="0.25">
      <c r="C281" s="141"/>
      <c r="D281" s="141"/>
    </row>
    <row r="282" spans="3:4" s="140" customFormat="1" outlineLevel="1" x14ac:dyDescent="0.25">
      <c r="C282" s="141"/>
      <c r="D282" s="141"/>
    </row>
    <row r="283" spans="3:4" s="140" customFormat="1" outlineLevel="1" x14ac:dyDescent="0.25">
      <c r="C283" s="141"/>
      <c r="D283" s="141"/>
    </row>
    <row r="284" spans="3:4" s="140" customFormat="1" outlineLevel="1" x14ac:dyDescent="0.25">
      <c r="C284" s="141"/>
      <c r="D284" s="141"/>
    </row>
    <row r="285" spans="3:4" s="140" customFormat="1" outlineLevel="1" x14ac:dyDescent="0.25">
      <c r="C285" s="141"/>
      <c r="D285" s="141"/>
    </row>
    <row r="286" spans="3:4" s="140" customFormat="1" outlineLevel="1" x14ac:dyDescent="0.25">
      <c r="C286" s="141"/>
      <c r="D286" s="141"/>
    </row>
    <row r="287" spans="3:4" s="140" customFormat="1" outlineLevel="1" x14ac:dyDescent="0.25">
      <c r="C287" s="141"/>
      <c r="D287" s="141"/>
    </row>
    <row r="288" spans="3:4" s="140" customFormat="1" outlineLevel="1" x14ac:dyDescent="0.25">
      <c r="C288" s="141"/>
      <c r="D288" s="141"/>
    </row>
    <row r="289" spans="3:4" s="140" customFormat="1" outlineLevel="1" x14ac:dyDescent="0.25">
      <c r="C289" s="141"/>
      <c r="D289" s="141"/>
    </row>
    <row r="290" spans="3:4" s="140" customFormat="1" outlineLevel="1" x14ac:dyDescent="0.25">
      <c r="C290" s="141"/>
      <c r="D290" s="141"/>
    </row>
    <row r="291" spans="3:4" s="140" customFormat="1" outlineLevel="1" x14ac:dyDescent="0.25">
      <c r="C291" s="141"/>
      <c r="D291" s="141"/>
    </row>
    <row r="292" spans="3:4" s="140" customFormat="1" outlineLevel="1" x14ac:dyDescent="0.25">
      <c r="C292" s="141"/>
      <c r="D292" s="141"/>
    </row>
    <row r="293" spans="3:4" s="140" customFormat="1" outlineLevel="1" x14ac:dyDescent="0.25">
      <c r="C293" s="141"/>
      <c r="D293" s="141"/>
    </row>
    <row r="294" spans="3:4" s="140" customFormat="1" outlineLevel="1" x14ac:dyDescent="0.25">
      <c r="C294" s="141"/>
      <c r="D294" s="141"/>
    </row>
    <row r="295" spans="3:4" s="140" customFormat="1" outlineLevel="1" x14ac:dyDescent="0.25">
      <c r="C295" s="141"/>
      <c r="D295" s="141"/>
    </row>
    <row r="296" spans="3:4" s="140" customFormat="1" outlineLevel="1" x14ac:dyDescent="0.25">
      <c r="C296" s="141"/>
      <c r="D296" s="141"/>
    </row>
    <row r="297" spans="3:4" s="140" customFormat="1" outlineLevel="1" x14ac:dyDescent="0.25">
      <c r="C297" s="141"/>
      <c r="D297" s="141"/>
    </row>
    <row r="298" spans="3:4" s="140" customFormat="1" outlineLevel="1" x14ac:dyDescent="0.25">
      <c r="C298" s="141"/>
      <c r="D298" s="141"/>
    </row>
    <row r="299" spans="3:4" s="140" customFormat="1" outlineLevel="1" x14ac:dyDescent="0.25">
      <c r="C299" s="141"/>
      <c r="D299" s="141"/>
    </row>
    <row r="300" spans="3:4" s="140" customFormat="1" outlineLevel="1" x14ac:dyDescent="0.25">
      <c r="C300" s="141"/>
      <c r="D300" s="141"/>
    </row>
    <row r="301" spans="3:4" s="140" customFormat="1" outlineLevel="1" x14ac:dyDescent="0.25">
      <c r="C301" s="141"/>
      <c r="D301" s="141"/>
    </row>
    <row r="302" spans="3:4" s="140" customFormat="1" outlineLevel="1" x14ac:dyDescent="0.25">
      <c r="C302" s="141"/>
      <c r="D302" s="141"/>
    </row>
    <row r="303" spans="3:4" s="140" customFormat="1" outlineLevel="1" x14ac:dyDescent="0.25">
      <c r="C303" s="141"/>
      <c r="D303" s="141"/>
    </row>
    <row r="304" spans="3:4" s="140" customFormat="1" outlineLevel="1" x14ac:dyDescent="0.25">
      <c r="C304" s="141"/>
      <c r="D304" s="141"/>
    </row>
    <row r="305" spans="3:4" s="140" customFormat="1" outlineLevel="1" x14ac:dyDescent="0.25">
      <c r="C305" s="141"/>
      <c r="D305" s="141"/>
    </row>
    <row r="306" spans="3:4" s="140" customFormat="1" outlineLevel="1" x14ac:dyDescent="0.25">
      <c r="C306" s="141"/>
      <c r="D306" s="141"/>
    </row>
    <row r="307" spans="3:4" s="140" customFormat="1" outlineLevel="1" x14ac:dyDescent="0.25">
      <c r="C307" s="141"/>
      <c r="D307" s="141"/>
    </row>
    <row r="308" spans="3:4" s="140" customFormat="1" outlineLevel="1" x14ac:dyDescent="0.25">
      <c r="C308" s="141"/>
      <c r="D308" s="141"/>
    </row>
    <row r="309" spans="3:4" s="140" customFormat="1" outlineLevel="1" x14ac:dyDescent="0.25">
      <c r="C309" s="141"/>
      <c r="D309" s="141"/>
    </row>
    <row r="310" spans="3:4" s="140" customFormat="1" outlineLevel="1" x14ac:dyDescent="0.25">
      <c r="C310" s="141"/>
      <c r="D310" s="141"/>
    </row>
    <row r="311" spans="3:4" s="140" customFormat="1" outlineLevel="1" x14ac:dyDescent="0.25">
      <c r="C311" s="141"/>
      <c r="D311" s="141"/>
    </row>
    <row r="312" spans="3:4" s="140" customFormat="1" outlineLevel="1" x14ac:dyDescent="0.25">
      <c r="C312" s="141"/>
      <c r="D312" s="141"/>
    </row>
    <row r="313" spans="3:4" s="140" customFormat="1" outlineLevel="1" x14ac:dyDescent="0.25">
      <c r="C313" s="141"/>
      <c r="D313" s="141"/>
    </row>
    <row r="314" spans="3:4" s="140" customFormat="1" outlineLevel="1" x14ac:dyDescent="0.25">
      <c r="C314" s="141"/>
      <c r="D314" s="141"/>
    </row>
    <row r="315" spans="3:4" s="140" customFormat="1" outlineLevel="1" x14ac:dyDescent="0.25">
      <c r="C315" s="141"/>
      <c r="D315" s="141"/>
    </row>
    <row r="316" spans="3:4" s="140" customFormat="1" outlineLevel="1" x14ac:dyDescent="0.25">
      <c r="C316" s="141"/>
      <c r="D316" s="141"/>
    </row>
    <row r="317" spans="3:4" s="140" customFormat="1" outlineLevel="1" x14ac:dyDescent="0.25">
      <c r="C317" s="141"/>
      <c r="D317" s="141"/>
    </row>
    <row r="318" spans="3:4" s="140" customFormat="1" outlineLevel="1" x14ac:dyDescent="0.25">
      <c r="C318" s="141"/>
      <c r="D318" s="141"/>
    </row>
    <row r="319" spans="3:4" s="140" customFormat="1" outlineLevel="1" x14ac:dyDescent="0.25">
      <c r="C319" s="141"/>
      <c r="D319" s="141"/>
    </row>
    <row r="320" spans="3:4" s="140" customFormat="1" outlineLevel="1" x14ac:dyDescent="0.25">
      <c r="C320" s="141"/>
      <c r="D320" s="141"/>
    </row>
    <row r="321" spans="3:4" s="140" customFormat="1" outlineLevel="1" x14ac:dyDescent="0.25">
      <c r="C321" s="141"/>
      <c r="D321" s="141"/>
    </row>
    <row r="322" spans="3:4" s="140" customFormat="1" outlineLevel="1" x14ac:dyDescent="0.25">
      <c r="C322" s="141"/>
      <c r="D322" s="141"/>
    </row>
    <row r="323" spans="3:4" s="140" customFormat="1" outlineLevel="1" x14ac:dyDescent="0.25">
      <c r="C323" s="141"/>
      <c r="D323" s="141"/>
    </row>
    <row r="324" spans="3:4" s="140" customFormat="1" outlineLevel="1" x14ac:dyDescent="0.25">
      <c r="C324" s="141"/>
      <c r="D324" s="141"/>
    </row>
    <row r="325" spans="3:4" s="140" customFormat="1" outlineLevel="1" x14ac:dyDescent="0.25">
      <c r="C325" s="141"/>
      <c r="D325" s="141"/>
    </row>
    <row r="326" spans="3:4" s="140" customFormat="1" outlineLevel="1" x14ac:dyDescent="0.25">
      <c r="C326" s="141"/>
      <c r="D326" s="141"/>
    </row>
    <row r="327" spans="3:4" s="140" customFormat="1" outlineLevel="1" x14ac:dyDescent="0.25">
      <c r="C327" s="141"/>
      <c r="D327" s="141"/>
    </row>
    <row r="328" spans="3:4" s="140" customFormat="1" outlineLevel="1" x14ac:dyDescent="0.25">
      <c r="C328" s="141"/>
      <c r="D328" s="141"/>
    </row>
    <row r="329" spans="3:4" s="140" customFormat="1" outlineLevel="1" x14ac:dyDescent="0.25">
      <c r="C329" s="141"/>
      <c r="D329" s="141"/>
    </row>
    <row r="330" spans="3:4" s="140" customFormat="1" outlineLevel="1" x14ac:dyDescent="0.25">
      <c r="C330" s="141"/>
      <c r="D330" s="141"/>
    </row>
    <row r="331" spans="3:4" s="140" customFormat="1" outlineLevel="1" x14ac:dyDescent="0.25">
      <c r="C331" s="141"/>
      <c r="D331" s="141"/>
    </row>
    <row r="332" spans="3:4" s="140" customFormat="1" outlineLevel="1" x14ac:dyDescent="0.25">
      <c r="C332" s="141"/>
      <c r="D332" s="141"/>
    </row>
    <row r="333" spans="3:4" s="140" customFormat="1" outlineLevel="1" x14ac:dyDescent="0.25">
      <c r="C333" s="141"/>
      <c r="D333" s="141"/>
    </row>
    <row r="334" spans="3:4" s="140" customFormat="1" outlineLevel="1" x14ac:dyDescent="0.25">
      <c r="C334" s="141"/>
      <c r="D334" s="141"/>
    </row>
    <row r="335" spans="3:4" s="140" customFormat="1" outlineLevel="1" x14ac:dyDescent="0.25">
      <c r="C335" s="141"/>
      <c r="D335" s="141"/>
    </row>
    <row r="336" spans="3:4" s="140" customFormat="1" outlineLevel="1" x14ac:dyDescent="0.25">
      <c r="C336" s="141"/>
      <c r="D336" s="141"/>
    </row>
    <row r="337" spans="3:4" s="140" customFormat="1" outlineLevel="1" x14ac:dyDescent="0.25">
      <c r="C337" s="141"/>
      <c r="D337" s="141"/>
    </row>
    <row r="338" spans="3:4" s="140" customFormat="1" outlineLevel="1" x14ac:dyDescent="0.25">
      <c r="C338" s="141"/>
      <c r="D338" s="141"/>
    </row>
    <row r="339" spans="3:4" s="140" customFormat="1" outlineLevel="1" x14ac:dyDescent="0.25">
      <c r="C339" s="141"/>
      <c r="D339" s="141"/>
    </row>
    <row r="340" spans="3:4" s="140" customFormat="1" outlineLevel="1" x14ac:dyDescent="0.25">
      <c r="C340" s="141"/>
      <c r="D340" s="141"/>
    </row>
    <row r="341" spans="3:4" s="140" customFormat="1" outlineLevel="1" x14ac:dyDescent="0.25">
      <c r="C341" s="141"/>
      <c r="D341" s="141"/>
    </row>
    <row r="342" spans="3:4" s="140" customFormat="1" outlineLevel="1" x14ac:dyDescent="0.25">
      <c r="C342" s="141"/>
      <c r="D342" s="141"/>
    </row>
    <row r="343" spans="3:4" s="140" customFormat="1" outlineLevel="1" x14ac:dyDescent="0.25">
      <c r="C343" s="141"/>
      <c r="D343" s="141"/>
    </row>
    <row r="344" spans="3:4" s="140" customFormat="1" outlineLevel="1" x14ac:dyDescent="0.25">
      <c r="C344" s="141"/>
      <c r="D344" s="141"/>
    </row>
    <row r="345" spans="3:4" s="140" customFormat="1" outlineLevel="1" x14ac:dyDescent="0.25">
      <c r="C345" s="141"/>
      <c r="D345" s="141"/>
    </row>
    <row r="346" spans="3:4" s="140" customFormat="1" outlineLevel="1" x14ac:dyDescent="0.25">
      <c r="C346" s="141"/>
      <c r="D346" s="141"/>
    </row>
    <row r="347" spans="3:4" s="140" customFormat="1" outlineLevel="1" x14ac:dyDescent="0.25">
      <c r="C347" s="141"/>
      <c r="D347" s="141"/>
    </row>
    <row r="348" spans="3:4" s="140" customFormat="1" outlineLevel="1" x14ac:dyDescent="0.25">
      <c r="C348" s="141"/>
      <c r="D348" s="141"/>
    </row>
    <row r="349" spans="3:4" s="140" customFormat="1" outlineLevel="1" x14ac:dyDescent="0.25">
      <c r="C349" s="141"/>
      <c r="D349" s="141"/>
    </row>
    <row r="350" spans="3:4" s="140" customFormat="1" outlineLevel="1" x14ac:dyDescent="0.25">
      <c r="C350" s="141"/>
      <c r="D350" s="141"/>
    </row>
    <row r="351" spans="3:4" s="140" customFormat="1" outlineLevel="1" x14ac:dyDescent="0.25">
      <c r="C351" s="141"/>
      <c r="D351" s="141"/>
    </row>
    <row r="352" spans="3:4" s="140" customFormat="1" outlineLevel="1" x14ac:dyDescent="0.25">
      <c r="C352" s="141"/>
      <c r="D352" s="141"/>
    </row>
    <row r="353" spans="3:4" s="140" customFormat="1" outlineLevel="1" x14ac:dyDescent="0.25">
      <c r="C353" s="141"/>
      <c r="D353" s="141"/>
    </row>
    <row r="354" spans="3:4" s="140" customFormat="1" outlineLevel="1" x14ac:dyDescent="0.25">
      <c r="C354" s="141"/>
      <c r="D354" s="141"/>
    </row>
    <row r="355" spans="3:4" s="140" customFormat="1" outlineLevel="1" x14ac:dyDescent="0.25">
      <c r="C355" s="141"/>
      <c r="D355" s="141"/>
    </row>
    <row r="356" spans="3:4" s="140" customFormat="1" outlineLevel="1" x14ac:dyDescent="0.25">
      <c r="C356" s="141"/>
      <c r="D356" s="141"/>
    </row>
    <row r="357" spans="3:4" s="140" customFormat="1" outlineLevel="1" x14ac:dyDescent="0.25">
      <c r="C357" s="141"/>
      <c r="D357" s="141"/>
    </row>
    <row r="358" spans="3:4" s="140" customFormat="1" outlineLevel="1" x14ac:dyDescent="0.25">
      <c r="C358" s="141"/>
      <c r="D358" s="141"/>
    </row>
    <row r="359" spans="3:4" s="140" customFormat="1" outlineLevel="1" x14ac:dyDescent="0.25">
      <c r="C359" s="141"/>
      <c r="D359" s="141"/>
    </row>
    <row r="360" spans="3:4" s="140" customFormat="1" outlineLevel="1" x14ac:dyDescent="0.25">
      <c r="C360" s="141"/>
      <c r="D360" s="141"/>
    </row>
    <row r="361" spans="3:4" s="140" customFormat="1" outlineLevel="1" x14ac:dyDescent="0.25">
      <c r="C361" s="141"/>
      <c r="D361" s="141"/>
    </row>
    <row r="362" spans="3:4" s="140" customFormat="1" outlineLevel="1" x14ac:dyDescent="0.25">
      <c r="C362" s="141"/>
      <c r="D362" s="141"/>
    </row>
    <row r="363" spans="3:4" s="140" customFormat="1" outlineLevel="1" x14ac:dyDescent="0.25">
      <c r="C363" s="141"/>
      <c r="D363" s="141"/>
    </row>
    <row r="364" spans="3:4" s="140" customFormat="1" outlineLevel="1" x14ac:dyDescent="0.25">
      <c r="C364" s="141"/>
      <c r="D364" s="141"/>
    </row>
    <row r="365" spans="3:4" s="140" customFormat="1" outlineLevel="1" x14ac:dyDescent="0.25">
      <c r="C365" s="141"/>
      <c r="D365" s="141"/>
    </row>
    <row r="366" spans="3:4" s="140" customFormat="1" outlineLevel="1" x14ac:dyDescent="0.25">
      <c r="C366" s="141"/>
      <c r="D366" s="141"/>
    </row>
    <row r="367" spans="3:4" s="140" customFormat="1" outlineLevel="1" x14ac:dyDescent="0.25">
      <c r="C367" s="141"/>
      <c r="D367" s="141"/>
    </row>
    <row r="368" spans="3:4" s="140" customFormat="1" outlineLevel="1" x14ac:dyDescent="0.25">
      <c r="C368" s="141"/>
      <c r="D368" s="141"/>
    </row>
    <row r="369" spans="3:4" s="140" customFormat="1" outlineLevel="1" x14ac:dyDescent="0.25">
      <c r="C369" s="141"/>
      <c r="D369" s="141"/>
    </row>
    <row r="370" spans="3:4" s="140" customFormat="1" outlineLevel="1" x14ac:dyDescent="0.25">
      <c r="C370" s="141"/>
      <c r="D370" s="141"/>
    </row>
    <row r="371" spans="3:4" s="140" customFormat="1" outlineLevel="1" x14ac:dyDescent="0.25">
      <c r="C371" s="141"/>
      <c r="D371" s="141"/>
    </row>
    <row r="372" spans="3:4" s="140" customFormat="1" outlineLevel="1" x14ac:dyDescent="0.25">
      <c r="C372" s="141"/>
      <c r="D372" s="141"/>
    </row>
    <row r="373" spans="3:4" s="140" customFormat="1" outlineLevel="1" x14ac:dyDescent="0.25">
      <c r="C373" s="141"/>
      <c r="D373" s="141"/>
    </row>
    <row r="374" spans="3:4" s="140" customFormat="1" outlineLevel="1" x14ac:dyDescent="0.25">
      <c r="C374" s="141"/>
      <c r="D374" s="141"/>
    </row>
    <row r="375" spans="3:4" s="140" customFormat="1" outlineLevel="1" x14ac:dyDescent="0.25">
      <c r="C375" s="141"/>
      <c r="D375" s="141"/>
    </row>
    <row r="376" spans="3:4" s="140" customFormat="1" outlineLevel="1" x14ac:dyDescent="0.25">
      <c r="C376" s="141"/>
      <c r="D376" s="141"/>
    </row>
    <row r="377" spans="3:4" s="140" customFormat="1" outlineLevel="1" x14ac:dyDescent="0.25">
      <c r="C377" s="141"/>
      <c r="D377" s="141"/>
    </row>
    <row r="378" spans="3:4" s="140" customFormat="1" outlineLevel="1" x14ac:dyDescent="0.25">
      <c r="C378" s="141"/>
      <c r="D378" s="141"/>
    </row>
    <row r="379" spans="3:4" s="140" customFormat="1" outlineLevel="1" x14ac:dyDescent="0.25">
      <c r="C379" s="141"/>
      <c r="D379" s="141"/>
    </row>
    <row r="380" spans="3:4" s="140" customFormat="1" outlineLevel="1" x14ac:dyDescent="0.25">
      <c r="C380" s="141"/>
      <c r="D380" s="141"/>
    </row>
    <row r="381" spans="3:4" s="140" customFormat="1" outlineLevel="1" x14ac:dyDescent="0.25">
      <c r="C381" s="141"/>
      <c r="D381" s="141"/>
    </row>
    <row r="382" spans="3:4" s="140" customFormat="1" outlineLevel="1" x14ac:dyDescent="0.25">
      <c r="C382" s="141"/>
      <c r="D382" s="141"/>
    </row>
    <row r="383" spans="3:4" s="140" customFormat="1" outlineLevel="1" x14ac:dyDescent="0.25">
      <c r="C383" s="141"/>
      <c r="D383" s="141"/>
    </row>
    <row r="384" spans="3:4" s="140" customFormat="1" outlineLevel="1" x14ac:dyDescent="0.25">
      <c r="C384" s="141"/>
      <c r="D384" s="141"/>
    </row>
    <row r="385" spans="3:4" s="140" customFormat="1" outlineLevel="1" x14ac:dyDescent="0.25">
      <c r="C385" s="141"/>
      <c r="D385" s="141"/>
    </row>
    <row r="386" spans="3:4" s="140" customFormat="1" outlineLevel="1" x14ac:dyDescent="0.25">
      <c r="C386" s="141"/>
      <c r="D386" s="141"/>
    </row>
    <row r="387" spans="3:4" s="140" customFormat="1" outlineLevel="1" x14ac:dyDescent="0.25">
      <c r="C387" s="141"/>
      <c r="D387" s="141"/>
    </row>
    <row r="388" spans="3:4" s="140" customFormat="1" outlineLevel="1" x14ac:dyDescent="0.25">
      <c r="C388" s="141"/>
      <c r="D388" s="141"/>
    </row>
    <row r="389" spans="3:4" s="140" customFormat="1" outlineLevel="1" x14ac:dyDescent="0.25">
      <c r="C389" s="141"/>
      <c r="D389" s="141"/>
    </row>
    <row r="390" spans="3:4" s="140" customFormat="1" outlineLevel="1" x14ac:dyDescent="0.25">
      <c r="C390" s="141"/>
      <c r="D390" s="141"/>
    </row>
    <row r="391" spans="3:4" s="140" customFormat="1" outlineLevel="1" x14ac:dyDescent="0.25">
      <c r="C391" s="141"/>
      <c r="D391" s="141"/>
    </row>
    <row r="392" spans="3:4" s="140" customFormat="1" outlineLevel="1" x14ac:dyDescent="0.25">
      <c r="C392" s="141"/>
      <c r="D392" s="141"/>
    </row>
    <row r="393" spans="3:4" s="140" customFormat="1" outlineLevel="1" x14ac:dyDescent="0.25">
      <c r="C393" s="141"/>
      <c r="D393" s="141"/>
    </row>
    <row r="394" spans="3:4" s="140" customFormat="1" outlineLevel="1" x14ac:dyDescent="0.25">
      <c r="C394" s="141"/>
      <c r="D394" s="141"/>
    </row>
    <row r="395" spans="3:4" s="140" customFormat="1" outlineLevel="1" x14ac:dyDescent="0.25">
      <c r="C395" s="141"/>
      <c r="D395" s="141"/>
    </row>
    <row r="396" spans="3:4" s="140" customFormat="1" outlineLevel="1" x14ac:dyDescent="0.25">
      <c r="C396" s="141"/>
      <c r="D396" s="141"/>
    </row>
    <row r="397" spans="3:4" s="140" customFormat="1" outlineLevel="1" x14ac:dyDescent="0.25">
      <c r="C397" s="141"/>
      <c r="D397" s="141"/>
    </row>
    <row r="398" spans="3:4" s="140" customFormat="1" outlineLevel="1" x14ac:dyDescent="0.25">
      <c r="C398" s="141"/>
      <c r="D398" s="141"/>
    </row>
    <row r="399" spans="3:4" s="140" customFormat="1" outlineLevel="1" x14ac:dyDescent="0.25">
      <c r="C399" s="141"/>
      <c r="D399" s="141"/>
    </row>
    <row r="400" spans="3:4" s="140" customFormat="1" outlineLevel="1" x14ac:dyDescent="0.25">
      <c r="C400" s="141"/>
      <c r="D400" s="141"/>
    </row>
    <row r="401" spans="3:4" s="140" customFormat="1" outlineLevel="1" x14ac:dyDescent="0.25">
      <c r="C401" s="141"/>
      <c r="D401" s="141"/>
    </row>
    <row r="402" spans="3:4" s="140" customFormat="1" outlineLevel="1" x14ac:dyDescent="0.25">
      <c r="C402" s="141"/>
      <c r="D402" s="141"/>
    </row>
    <row r="403" spans="3:4" s="140" customFormat="1" outlineLevel="1" x14ac:dyDescent="0.25">
      <c r="C403" s="141"/>
      <c r="D403" s="141"/>
    </row>
    <row r="404" spans="3:4" s="140" customFormat="1" outlineLevel="1" x14ac:dyDescent="0.25">
      <c r="C404" s="141"/>
      <c r="D404" s="141"/>
    </row>
    <row r="405" spans="3:4" s="140" customFormat="1" outlineLevel="1" x14ac:dyDescent="0.25">
      <c r="C405" s="141"/>
      <c r="D405" s="141"/>
    </row>
    <row r="406" spans="3:4" s="140" customFormat="1" outlineLevel="1" x14ac:dyDescent="0.25">
      <c r="C406" s="141"/>
      <c r="D406" s="141"/>
    </row>
    <row r="407" spans="3:4" s="140" customFormat="1" outlineLevel="1" x14ac:dyDescent="0.25">
      <c r="C407" s="141"/>
      <c r="D407" s="141"/>
    </row>
    <row r="408" spans="3:4" s="140" customFormat="1" outlineLevel="1" x14ac:dyDescent="0.25">
      <c r="C408" s="141"/>
      <c r="D408" s="141"/>
    </row>
    <row r="409" spans="3:4" s="140" customFormat="1" outlineLevel="1" x14ac:dyDescent="0.25">
      <c r="C409" s="141"/>
      <c r="D409" s="141"/>
    </row>
    <row r="410" spans="3:4" s="140" customFormat="1" outlineLevel="1" x14ac:dyDescent="0.25">
      <c r="C410" s="141"/>
      <c r="D410" s="141"/>
    </row>
    <row r="411" spans="3:4" s="140" customFormat="1" outlineLevel="1" x14ac:dyDescent="0.25">
      <c r="C411" s="141"/>
      <c r="D411" s="141"/>
    </row>
    <row r="412" spans="3:4" s="140" customFormat="1" outlineLevel="1" x14ac:dyDescent="0.25">
      <c r="C412" s="141"/>
      <c r="D412" s="141"/>
    </row>
    <row r="413" spans="3:4" s="140" customFormat="1" outlineLevel="1" x14ac:dyDescent="0.25">
      <c r="C413" s="141"/>
      <c r="D413" s="141"/>
    </row>
    <row r="414" spans="3:4" s="140" customFormat="1" outlineLevel="1" x14ac:dyDescent="0.25">
      <c r="C414" s="141"/>
      <c r="D414" s="141"/>
    </row>
    <row r="415" spans="3:4" s="140" customFormat="1" outlineLevel="1" x14ac:dyDescent="0.25">
      <c r="C415" s="141"/>
      <c r="D415" s="141"/>
    </row>
    <row r="416" spans="3:4" s="140" customFormat="1" outlineLevel="1" x14ac:dyDescent="0.25">
      <c r="C416" s="141"/>
      <c r="D416" s="141"/>
    </row>
    <row r="417" spans="3:4" s="140" customFormat="1" outlineLevel="1" x14ac:dyDescent="0.25">
      <c r="C417" s="141"/>
      <c r="D417" s="141"/>
    </row>
    <row r="418" spans="3:4" s="140" customFormat="1" outlineLevel="1" x14ac:dyDescent="0.25">
      <c r="C418" s="141"/>
      <c r="D418" s="141"/>
    </row>
    <row r="419" spans="3:4" s="140" customFormat="1" outlineLevel="1" x14ac:dyDescent="0.25">
      <c r="C419" s="141"/>
      <c r="D419" s="141"/>
    </row>
    <row r="420" spans="3:4" s="140" customFormat="1" outlineLevel="1" x14ac:dyDescent="0.25">
      <c r="C420" s="141"/>
      <c r="D420" s="141"/>
    </row>
    <row r="421" spans="3:4" s="140" customFormat="1" outlineLevel="1" x14ac:dyDescent="0.25">
      <c r="C421" s="141"/>
      <c r="D421" s="141"/>
    </row>
    <row r="422" spans="3:4" s="140" customFormat="1" outlineLevel="1" x14ac:dyDescent="0.25">
      <c r="C422" s="141"/>
      <c r="D422" s="141"/>
    </row>
    <row r="423" spans="3:4" s="140" customFormat="1" outlineLevel="1" x14ac:dyDescent="0.25">
      <c r="C423" s="141"/>
      <c r="D423" s="141"/>
    </row>
    <row r="424" spans="3:4" s="140" customFormat="1" outlineLevel="1" x14ac:dyDescent="0.25">
      <c r="C424" s="141"/>
      <c r="D424" s="141"/>
    </row>
    <row r="425" spans="3:4" s="140" customFormat="1" outlineLevel="1" x14ac:dyDescent="0.25">
      <c r="C425" s="141"/>
      <c r="D425" s="141"/>
    </row>
    <row r="426" spans="3:4" s="140" customFormat="1" outlineLevel="1" x14ac:dyDescent="0.25">
      <c r="C426" s="141"/>
      <c r="D426" s="141"/>
    </row>
    <row r="427" spans="3:4" s="140" customFormat="1" outlineLevel="1" x14ac:dyDescent="0.25">
      <c r="C427" s="141"/>
      <c r="D427" s="141"/>
    </row>
    <row r="428" spans="3:4" s="140" customFormat="1" outlineLevel="1" x14ac:dyDescent="0.25">
      <c r="C428" s="141"/>
      <c r="D428" s="141"/>
    </row>
    <row r="429" spans="3:4" s="140" customFormat="1" outlineLevel="1" x14ac:dyDescent="0.25">
      <c r="C429" s="141"/>
      <c r="D429" s="141"/>
    </row>
    <row r="430" spans="3:4" s="140" customFormat="1" outlineLevel="1" x14ac:dyDescent="0.25">
      <c r="C430" s="141"/>
      <c r="D430" s="141"/>
    </row>
    <row r="431" spans="3:4" s="140" customFormat="1" outlineLevel="1" x14ac:dyDescent="0.25">
      <c r="C431" s="141"/>
      <c r="D431" s="141"/>
    </row>
    <row r="432" spans="3:4" s="140" customFormat="1" outlineLevel="1" x14ac:dyDescent="0.25">
      <c r="C432" s="141"/>
      <c r="D432" s="141"/>
    </row>
    <row r="433" spans="3:4" s="140" customFormat="1" outlineLevel="1" x14ac:dyDescent="0.25">
      <c r="C433" s="141"/>
      <c r="D433" s="141"/>
    </row>
    <row r="434" spans="3:4" s="140" customFormat="1" outlineLevel="1" x14ac:dyDescent="0.25">
      <c r="C434" s="141"/>
      <c r="D434" s="141"/>
    </row>
    <row r="435" spans="3:4" s="140" customFormat="1" outlineLevel="1" x14ac:dyDescent="0.25">
      <c r="C435" s="141"/>
      <c r="D435" s="141"/>
    </row>
    <row r="436" spans="3:4" s="140" customFormat="1" outlineLevel="1" x14ac:dyDescent="0.25">
      <c r="C436" s="141"/>
      <c r="D436" s="141"/>
    </row>
    <row r="437" spans="3:4" s="140" customFormat="1" outlineLevel="1" x14ac:dyDescent="0.25">
      <c r="C437" s="141"/>
      <c r="D437" s="141"/>
    </row>
    <row r="438" spans="3:4" s="140" customFormat="1" outlineLevel="1" x14ac:dyDescent="0.25">
      <c r="C438" s="141"/>
      <c r="D438" s="141"/>
    </row>
    <row r="439" spans="3:4" s="140" customFormat="1" outlineLevel="1" x14ac:dyDescent="0.25">
      <c r="C439" s="141"/>
      <c r="D439" s="141"/>
    </row>
    <row r="440" spans="3:4" s="140" customFormat="1" outlineLevel="1" x14ac:dyDescent="0.25">
      <c r="C440" s="141"/>
      <c r="D440" s="141"/>
    </row>
    <row r="441" spans="3:4" s="140" customFormat="1" outlineLevel="1" x14ac:dyDescent="0.25">
      <c r="C441" s="141"/>
      <c r="D441" s="141"/>
    </row>
    <row r="442" spans="3:4" s="140" customFormat="1" outlineLevel="1" x14ac:dyDescent="0.25">
      <c r="C442" s="141"/>
      <c r="D442" s="141"/>
    </row>
    <row r="443" spans="3:4" s="140" customFormat="1" outlineLevel="1" x14ac:dyDescent="0.25">
      <c r="C443" s="141"/>
      <c r="D443" s="141"/>
    </row>
    <row r="444" spans="3:4" s="140" customFormat="1" outlineLevel="1" x14ac:dyDescent="0.25">
      <c r="C444" s="141"/>
      <c r="D444" s="141"/>
    </row>
    <row r="445" spans="3:4" s="140" customFormat="1" outlineLevel="1" x14ac:dyDescent="0.25">
      <c r="C445" s="141"/>
      <c r="D445" s="141"/>
    </row>
    <row r="446" spans="3:4" s="140" customFormat="1" outlineLevel="1" x14ac:dyDescent="0.25">
      <c r="C446" s="141"/>
      <c r="D446" s="141"/>
    </row>
    <row r="447" spans="3:4" s="140" customFormat="1" outlineLevel="1" x14ac:dyDescent="0.25">
      <c r="C447" s="141"/>
      <c r="D447" s="141"/>
    </row>
    <row r="448" spans="3:4" s="140" customFormat="1" outlineLevel="1" x14ac:dyDescent="0.25">
      <c r="C448" s="141"/>
      <c r="D448" s="141"/>
    </row>
    <row r="449" spans="3:4" s="140" customFormat="1" outlineLevel="1" x14ac:dyDescent="0.25">
      <c r="C449" s="141"/>
      <c r="D449" s="141"/>
    </row>
    <row r="450" spans="3:4" s="140" customFormat="1" outlineLevel="1" x14ac:dyDescent="0.25">
      <c r="C450" s="141"/>
      <c r="D450" s="141"/>
    </row>
    <row r="451" spans="3:4" s="140" customFormat="1" outlineLevel="1" x14ac:dyDescent="0.25">
      <c r="C451" s="141"/>
      <c r="D451" s="141"/>
    </row>
    <row r="452" spans="3:4" s="140" customFormat="1" outlineLevel="1" x14ac:dyDescent="0.25">
      <c r="C452" s="141"/>
      <c r="D452" s="141"/>
    </row>
    <row r="453" spans="3:4" s="140" customFormat="1" outlineLevel="1" x14ac:dyDescent="0.25">
      <c r="C453" s="141"/>
      <c r="D453" s="141"/>
    </row>
    <row r="454" spans="3:4" s="140" customFormat="1" outlineLevel="1" x14ac:dyDescent="0.25">
      <c r="C454" s="141"/>
      <c r="D454" s="141"/>
    </row>
    <row r="455" spans="3:4" s="140" customFormat="1" outlineLevel="1" x14ac:dyDescent="0.25">
      <c r="C455" s="141"/>
      <c r="D455" s="141"/>
    </row>
    <row r="456" spans="3:4" s="140" customFormat="1" outlineLevel="1" x14ac:dyDescent="0.25">
      <c r="C456" s="141"/>
      <c r="D456" s="141"/>
    </row>
    <row r="457" spans="3:4" s="140" customFormat="1" outlineLevel="1" x14ac:dyDescent="0.25">
      <c r="C457" s="141"/>
      <c r="D457" s="141"/>
    </row>
    <row r="458" spans="3:4" s="140" customFormat="1" outlineLevel="1" x14ac:dyDescent="0.25">
      <c r="C458" s="141"/>
      <c r="D458" s="141"/>
    </row>
    <row r="459" spans="3:4" s="140" customFormat="1" outlineLevel="1" x14ac:dyDescent="0.25">
      <c r="C459" s="141"/>
      <c r="D459" s="141"/>
    </row>
    <row r="460" spans="3:4" s="140" customFormat="1" outlineLevel="1" x14ac:dyDescent="0.25">
      <c r="C460" s="141"/>
      <c r="D460" s="141"/>
    </row>
    <row r="461" spans="3:4" s="140" customFormat="1" outlineLevel="1" x14ac:dyDescent="0.25">
      <c r="C461" s="141"/>
      <c r="D461" s="141"/>
    </row>
    <row r="462" spans="3:4" s="140" customFormat="1" outlineLevel="1" x14ac:dyDescent="0.25">
      <c r="C462" s="141"/>
      <c r="D462" s="141"/>
    </row>
    <row r="463" spans="3:4" s="140" customFormat="1" outlineLevel="1" x14ac:dyDescent="0.25">
      <c r="C463" s="141"/>
      <c r="D463" s="141"/>
    </row>
    <row r="464" spans="3:4" s="140" customFormat="1" outlineLevel="1" x14ac:dyDescent="0.25">
      <c r="C464" s="141"/>
      <c r="D464" s="141"/>
    </row>
    <row r="465" spans="3:4" s="140" customFormat="1" outlineLevel="1" x14ac:dyDescent="0.25">
      <c r="C465" s="141"/>
      <c r="D465" s="141"/>
    </row>
  </sheetData>
  <phoneticPr fontId="17" type="noConversion"/>
  <conditionalFormatting sqref="E47 E48:AU48 E49:N49 T49 Z49 AC49:AO49 AR49:AU49 E50:AU53">
    <cfRule type="expression" dxfId="23" priority="729">
      <formula>E$46=#REF!</formula>
    </cfRule>
  </conditionalFormatting>
  <conditionalFormatting sqref="E30:AU32 I78:AU83 I86:AU91">
    <cfRule type="expression" dxfId="12" priority="98">
      <formula>#REF!=#REF!</formula>
    </cfRule>
  </conditionalFormatting>
  <conditionalFormatting sqref="E142:AU142">
    <cfRule type="expression" dxfId="4" priority="1">
      <formula>E142="OK"</formula>
    </cfRule>
  </conditionalFormatting>
  <dataValidations disablePrompts="1" count="2">
    <dataValidation type="custom" allowBlank="1" showInputMessage="1" showErrorMessage="1" sqref="E120:AU120" xr:uid="{0D617C72-7893-4DB1-9DC9-97F0C00FB07D}">
      <formula1>E120&lt;=E17</formula1>
    </dataValidation>
    <dataValidation type="custom" allowBlank="1" showInputMessage="1" showErrorMessage="1" sqref="E132:AU132" xr:uid="{B5757E94-9EA2-4BA1-9220-B00E536D53D1}">
      <formula1>E132&lt;=E17</formula1>
    </dataValidation>
  </dataValidations>
  <hyperlinks>
    <hyperlink ref="R138" r:id="rId1" xr:uid="{3305E574-A6BB-4365-83E9-98699F7D82F7}"/>
  </hyperlinks>
  <pageMargins left="0.7" right="0.7" top="0.75" bottom="0.75" header="0.3" footer="0.3"/>
  <pageSetup orientation="portrait" r:id="rId2"/>
  <extLst>
    <ext xmlns:x14="http://schemas.microsoft.com/office/spreadsheetml/2009/9/main" uri="{78C0D931-6437-407d-A8EE-F0AAD7539E65}">
      <x14:conditionalFormattings>
        <x14:conditionalFormatting xmlns:xm="http://schemas.microsoft.com/office/excel/2006/main">
          <x14:cfRule type="expression" priority="728" id="{5812F16A-495F-46AD-9496-6418D5EEC3B3}">
            <xm:f>E$46=Database!$D$572</xm:f>
            <x14:dxf>
              <font>
                <color theme="1" tint="0.34998626667073579"/>
              </font>
              <fill>
                <patternFill>
                  <bgColor theme="1" tint="0.34998626667073579"/>
                </patternFill>
              </fill>
            </x14:dxf>
          </x14:cfRule>
          <x14:cfRule type="expression" priority="730" id="{0115CCC5-5E6C-4E63-B29F-696014BA94DB}">
            <xm:f>E$46=Database!$D$570</xm:f>
            <x14:dxf>
              <font>
                <color theme="1" tint="0.34998626667073579"/>
              </font>
              <fill>
                <patternFill>
                  <bgColor theme="1" tint="0.34998626667073579"/>
                </patternFill>
              </fill>
            </x14:dxf>
          </x14:cfRule>
          <x14:cfRule type="expression" priority="731" id="{079D39E6-7CEB-4BFA-B025-179FA930A650}">
            <xm:f>E$46=Database!$D$569</xm:f>
            <x14:dxf>
              <font>
                <color theme="1" tint="0.34998626667073579"/>
              </font>
              <fill>
                <patternFill>
                  <bgColor theme="1" tint="0.34998626667073579"/>
                </patternFill>
              </fill>
            </x14:dxf>
          </x14:cfRule>
          <x14:cfRule type="expression" priority="732" id="{2BFF9520-6600-4375-A6BA-D23638F94348}">
            <xm:f>E$46=Database!$D$571</xm:f>
            <x14:dxf>
              <font>
                <color theme="1" tint="0.34998626667073579"/>
              </font>
              <fill>
                <patternFill>
                  <bgColor theme="1" tint="0.34998626667073579"/>
                </patternFill>
              </fill>
            </x14:dxf>
          </x14:cfRule>
          <xm:sqref>E47 E48:AU48 E49:N49 T49 Z49 AC49:AO49 AR49:AU49 E50:AU53</xm:sqref>
        </x14:conditionalFormatting>
        <x14:conditionalFormatting xmlns:xm="http://schemas.microsoft.com/office/excel/2006/main">
          <x14:cfRule type="expression" priority="871" id="{70083AC1-0CD7-459C-97D9-C201D11AC30C}">
            <xm:f>#REF!=Database!D$615</xm:f>
            <x14:dxf>
              <font>
                <color theme="1" tint="0.34998626667073579"/>
              </font>
              <fill>
                <patternFill>
                  <bgColor theme="1" tint="0.34998626667073579"/>
                </patternFill>
              </fill>
            </x14:dxf>
          </x14:cfRule>
          <xm:sqref>E78:E83</xm:sqref>
        </x14:conditionalFormatting>
        <x14:conditionalFormatting xmlns:xm="http://schemas.microsoft.com/office/excel/2006/main">
          <x14:cfRule type="expression" priority="872" id="{505FBF75-F6FD-4EC4-AC4E-71AACF0C43F3}">
            <xm:f>#REF!=Database!D$614</xm:f>
            <x14:dxf>
              <font>
                <color theme="1" tint="0.34998626667073579"/>
              </font>
              <fill>
                <patternFill>
                  <bgColor theme="1" tint="0.34998626667073579"/>
                </patternFill>
              </fill>
            </x14:dxf>
          </x14:cfRule>
          <xm:sqref>E86:E91</xm:sqref>
        </x14:conditionalFormatting>
        <x14:conditionalFormatting xmlns:xm="http://schemas.microsoft.com/office/excel/2006/main">
          <x14:cfRule type="expression" priority="712" id="{1383506F-EF8A-4E23-B07E-15F4A6CEA7F7}">
            <xm:f>E$48=Database!$B$89</xm:f>
            <x14:dxf>
              <font>
                <color theme="1" tint="0.34998626667073579"/>
              </font>
              <fill>
                <patternFill>
                  <bgColor theme="1" tint="0.34998626667073579"/>
                </patternFill>
              </fill>
            </x14:dxf>
          </x14:cfRule>
          <xm:sqref>E49:N49 T49 Z49 AC49:AO49 AR49:AU49</xm:sqref>
        </x14:conditionalFormatting>
        <x14:conditionalFormatting xmlns:xm="http://schemas.microsoft.com/office/excel/2006/main">
          <x14:cfRule type="expression" priority="669" id="{A5DB4913-D815-4E08-8005-C1592792FAF4}">
            <xm:f>E$19=Database!$B$66</xm:f>
            <x14:dxf>
              <font>
                <color auto="1"/>
              </font>
              <fill>
                <patternFill patternType="none">
                  <bgColor auto="1"/>
                </patternFill>
              </fill>
            </x14:dxf>
          </x14:cfRule>
          <x14:cfRule type="expression" priority="670" id="{08D414E8-7780-4C4D-8989-6409186B85F0}">
            <xm:f>E$19=Database!$B$65</xm:f>
            <x14:dxf>
              <font>
                <color theme="1"/>
              </font>
              <fill>
                <patternFill patternType="none">
                  <bgColor auto="1"/>
                </patternFill>
              </fill>
            </x14:dxf>
          </x14:cfRule>
          <xm:sqref>E25:AO25 AS25:AU25 AP25:AR26</xm:sqref>
        </x14:conditionalFormatting>
        <x14:conditionalFormatting xmlns:xm="http://schemas.microsoft.com/office/excel/2006/main">
          <x14:cfRule type="expression" priority="675" id="{8589AC51-627F-40D0-AF37-EC1693BE5EAB}">
            <xm:f>E$19=Database!$B$85</xm:f>
            <x14:dxf>
              <font>
                <color theme="1"/>
              </font>
              <fill>
                <patternFill patternType="none">
                  <bgColor auto="1"/>
                </patternFill>
              </fill>
            </x14:dxf>
          </x14:cfRule>
          <x14:cfRule type="expression" priority="676" id="{92A444D7-8764-4507-9D4C-53E4E7AB8FBA}">
            <xm:f>E$19=Database!$B$84</xm:f>
            <x14:dxf>
              <font>
                <color theme="1"/>
              </font>
              <fill>
                <patternFill patternType="none">
                  <bgColor auto="1"/>
                </patternFill>
              </fill>
            </x14:dxf>
          </x14:cfRule>
          <xm:sqref>E26:AO26 AS26:AU26</xm:sqref>
        </x14:conditionalFormatting>
        <x14:conditionalFormatting xmlns:xm="http://schemas.microsoft.com/office/excel/2006/main">
          <x14:cfRule type="expression" priority="679" id="{10594FF2-43FD-450E-9EFB-08697CA8593A}">
            <xm:f>E$28=Database!$B$66</xm:f>
            <x14:dxf>
              <font>
                <color theme="1"/>
              </font>
              <fill>
                <patternFill patternType="none">
                  <bgColor auto="1"/>
                </patternFill>
              </fill>
            </x14:dxf>
          </x14:cfRule>
          <x14:cfRule type="expression" priority="680" id="{EA1B6E86-7D10-4F57-9A9D-8A35195A85D5}">
            <xm:f>E$28=Database!$B$65</xm:f>
            <x14:dxf>
              <font>
                <color theme="1"/>
              </font>
              <fill>
                <patternFill patternType="none">
                  <bgColor auto="1"/>
                </patternFill>
              </fill>
            </x14:dxf>
          </x14:cfRule>
          <xm:sqref>E34:AU34</xm:sqref>
        </x14:conditionalFormatting>
        <x14:conditionalFormatting xmlns:xm="http://schemas.microsoft.com/office/excel/2006/main">
          <x14:cfRule type="expression" priority="681" id="{4FB3402E-86F4-4C25-B2D0-B64D1D17F8F0}">
            <xm:f>E28=Database!$B$85</xm:f>
            <x14:dxf>
              <font>
                <color theme="1"/>
              </font>
              <fill>
                <patternFill patternType="none">
                  <bgColor auto="1"/>
                </patternFill>
              </fill>
            </x14:dxf>
          </x14:cfRule>
          <x14:cfRule type="expression" priority="682" id="{1B4B160A-8CC8-41B2-8DFA-7D6CBB4B4D8C}">
            <xm:f>E28=Database!$B$84</xm:f>
            <x14:dxf>
              <font>
                <color theme="1"/>
              </font>
              <fill>
                <patternFill patternType="none">
                  <bgColor auto="1"/>
                </patternFill>
              </fill>
            </x14:dxf>
          </x14:cfRule>
          <xm:sqref>E35:AU35</xm:sqref>
        </x14:conditionalFormatting>
        <x14:conditionalFormatting xmlns:xm="http://schemas.microsoft.com/office/excel/2006/main">
          <x14:cfRule type="expression" priority="2" id="{C2DDB08D-890F-46D3-B831-59D73EAC8A3A}">
            <xm:f>E$48=Database!$B$90</xm:f>
            <x14:dxf>
              <font>
                <color theme="1" tint="0.34998626667073579"/>
              </font>
              <fill>
                <patternFill>
                  <bgColor theme="1" tint="0.34998626667073579"/>
                </patternFill>
              </fill>
            </x14:dxf>
          </x14:cfRule>
          <xm:sqref>E50:AU51</xm:sqref>
        </x14:conditionalFormatting>
        <x14:conditionalFormatting xmlns:xm="http://schemas.microsoft.com/office/excel/2006/main">
          <x14:cfRule type="expression" priority="773" id="{D3D2FAB9-D666-4CD7-8972-D66282B0339B}">
            <xm:f>E$59=Database!$B$632</xm:f>
            <x14:dxf>
              <font>
                <color theme="1" tint="0.34998626667073579"/>
              </font>
              <fill>
                <patternFill>
                  <bgColor theme="1" tint="0.34998626667073579"/>
                </patternFill>
              </fill>
            </x14:dxf>
          </x14:cfRule>
          <xm:sqref>E78:AU83</xm:sqref>
        </x14:conditionalFormatting>
        <x14:conditionalFormatting xmlns:xm="http://schemas.microsoft.com/office/excel/2006/main">
          <x14:cfRule type="expression" priority="774" id="{7021CC07-AE15-4736-B565-106AC8233C1E}">
            <xm:f>E$59=Database!$B$631</xm:f>
            <x14:dxf>
              <font>
                <color theme="1" tint="0.34998626667073579"/>
              </font>
              <fill>
                <patternFill>
                  <bgColor theme="1" tint="0.34998626667073579"/>
                </patternFill>
              </fill>
            </x14:dxf>
          </x14:cfRule>
          <xm:sqref>E86:AU91</xm:sqref>
        </x14:conditionalFormatting>
        <x14:conditionalFormatting xmlns:xm="http://schemas.microsoft.com/office/excel/2006/main">
          <x14:cfRule type="expression" priority="865" id="{70083AC1-0CD7-459C-97D9-C201D11AC30C}">
            <xm:f>#REF!=Database!B$629</xm:f>
            <x14:dxf>
              <font>
                <color theme="1" tint="0.34998626667073579"/>
              </font>
              <fill>
                <patternFill>
                  <bgColor theme="1" tint="0.34998626667073579"/>
                </patternFill>
              </fill>
            </x14:dxf>
          </x14:cfRule>
          <xm:sqref>F78:G83</xm:sqref>
        </x14:conditionalFormatting>
        <x14:conditionalFormatting xmlns:xm="http://schemas.microsoft.com/office/excel/2006/main">
          <x14:cfRule type="expression" priority="866" id="{505FBF75-F6FD-4EC4-AC4E-71AACF0C43F3}">
            <xm:f>#REF!=Database!B$628</xm:f>
            <x14:dxf>
              <font>
                <color theme="1" tint="0.34998626667073579"/>
              </font>
              <fill>
                <patternFill>
                  <bgColor theme="1" tint="0.34998626667073579"/>
                </patternFill>
              </fill>
            </x14:dxf>
          </x14:cfRule>
          <xm:sqref>F86:G91</xm:sqref>
        </x14:conditionalFormatting>
        <x14:conditionalFormatting xmlns:xm="http://schemas.microsoft.com/office/excel/2006/main">
          <x14:cfRule type="expression" priority="748" id="{70083AC1-0CD7-459C-97D9-C201D11AC30C}">
            <xm:f>#REF!=Database!F$629</xm:f>
            <x14:dxf>
              <font>
                <color theme="1" tint="0.34998626667073579"/>
              </font>
              <fill>
                <patternFill>
                  <bgColor theme="1" tint="0.34998626667073579"/>
                </patternFill>
              </fill>
            </x14:dxf>
          </x14:cfRule>
          <xm:sqref>H78:H83</xm:sqref>
        </x14:conditionalFormatting>
        <x14:conditionalFormatting xmlns:xm="http://schemas.microsoft.com/office/excel/2006/main">
          <x14:cfRule type="expression" priority="800" id="{505FBF75-F6FD-4EC4-AC4E-71AACF0C43F3}">
            <xm:f>#REF!=Database!B$635</xm:f>
            <x14:dxf>
              <font>
                <color theme="1" tint="0.34998626667073579"/>
              </font>
              <fill>
                <patternFill>
                  <bgColor theme="1" tint="0.34998626667073579"/>
                </patternFill>
              </fill>
            </x14:dxf>
          </x14:cfRule>
          <xm:sqref>H86:H91</xm:sqref>
        </x14:conditionalFormatting>
      </x14:conditionalFormattings>
    </ext>
    <ext xmlns:x14="http://schemas.microsoft.com/office/spreadsheetml/2009/9/main" uri="{CCE6A557-97BC-4b89-ADB6-D9C93CAAB3DF}">
      <x14:dataValidations xmlns:xm="http://schemas.microsoft.com/office/excel/2006/main" disablePrompts="1" count="13">
        <x14:dataValidation type="list" allowBlank="1" showInputMessage="1" showErrorMessage="1" xr:uid="{CE85ABAF-1D21-4971-A5E1-8E83F2C48B28}">
          <x14:formula1>
            <xm:f>Database!$B$30:$B$41</xm:f>
          </x14:formula1>
          <xm:sqref>B103 E17:AU17 E56:AU56</xm:sqref>
        </x14:dataValidation>
        <x14:dataValidation type="list" allowBlank="1" showInputMessage="1" showErrorMessage="1" xr:uid="{5448E720-293A-4066-93D5-062577AAD35B}">
          <x14:formula1>
            <xm:f>Database!$B$181:$B$560</xm:f>
          </x14:formula1>
          <xm:sqref>E14:AU14</xm:sqref>
        </x14:dataValidation>
        <x14:dataValidation type="list" allowBlank="1" showInputMessage="1" showErrorMessage="1" xr:uid="{E34170D8-C495-4F73-A833-06D3E5B82CE1}">
          <x14:formula1>
            <xm:f>Database!$D$581:$D$604</xm:f>
          </x14:formula1>
          <xm:sqref>E50:AU50</xm:sqref>
        </x14:dataValidation>
        <x14:dataValidation type="list" allowBlank="1" showInputMessage="1" showErrorMessage="1" xr:uid="{5FEB932A-4B53-4A1A-B8DA-210967E65A14}">
          <x14:formula1>
            <xm:f>Database!$C$568:$C$573</xm:f>
          </x14:formula1>
          <xm:sqref>E11:AU11</xm:sqref>
        </x14:dataValidation>
        <x14:dataValidation type="list" allowBlank="1" showInputMessage="1" showErrorMessage="1" xr:uid="{CF6894F9-2040-41B7-BFF9-F32F6AF147D0}">
          <x14:formula1>
            <xm:f>Database!$B$5:$B$7</xm:f>
          </x14:formula1>
          <xm:sqref>E9:AU9</xm:sqref>
        </x14:dataValidation>
        <x14:dataValidation type="list" allowBlank="1" showInputMessage="1" showErrorMessage="1" xr:uid="{A15ECC09-2C5D-41FA-84A0-91304E56CAC4}">
          <x14:formula1>
            <xm:f>Database!$B$44:$B$62</xm:f>
          </x14:formula1>
          <xm:sqref>E64:AU64 E69:AU69 E62:AU62 E66:AU67</xm:sqref>
        </x14:dataValidation>
        <x14:dataValidation type="list" allowBlank="1" showInputMessage="1" showErrorMessage="1" xr:uid="{DBA0E102-6DD4-4291-8D2B-DABE85242D91}">
          <x14:formula1>
            <xm:f>Database!$B$89:$B$90</xm:f>
          </x14:formula1>
          <xm:sqref>E48:AU48</xm:sqref>
        </x14:dataValidation>
        <x14:dataValidation type="list" allowBlank="1" showInputMessage="1" showErrorMessage="1" xr:uid="{7B78B4F0-D312-40EF-BD14-600AF922337D}">
          <x14:formula1>
            <xm:f>Database!$B$159:$B$178</xm:f>
          </x14:formula1>
          <xm:sqref>E35:AU35 E26:AU26</xm:sqref>
        </x14:dataValidation>
        <x14:dataValidation type="list" allowBlank="1" showInputMessage="1" showErrorMessage="1" xr:uid="{B797876E-83EB-4BC3-8907-5212F8F54BD3}">
          <x14:formula1>
            <xm:f>Database!$B$607:$B$611</xm:f>
          </x14:formula1>
          <xm:sqref>E61:AU61 E63:AU63 E65:AU65 E68:AU68</xm:sqref>
        </x14:dataValidation>
        <x14:dataValidation type="list" allowBlank="1" showInputMessage="1" showErrorMessage="1" xr:uid="{D261449B-0F3E-4785-B84D-6B6478DAFD33}">
          <x14:formula1>
            <xm:f>Database!$B$631:$B$632</xm:f>
          </x14:formula1>
          <xm:sqref>E59:AU59</xm:sqref>
        </x14:dataValidation>
        <x14:dataValidation type="list" allowBlank="1" showInputMessage="1" showErrorMessage="1" xr:uid="{D2D4A320-9A27-4D9F-9371-B00D02E41BE7}">
          <x14:formula1>
            <xm:f>Database!$C$563:$C$565</xm:f>
          </x14:formula1>
          <xm:sqref>E10:AU10</xm:sqref>
        </x14:dataValidation>
        <x14:dataValidation type="list" allowBlank="1" showInputMessage="1" showErrorMessage="1" xr:uid="{77F1C8B7-1566-40C3-85C5-C0B40D8AB0CF}">
          <x14:formula1>
            <xm:f>Database!$B$98:$B$156</xm:f>
          </x14:formula1>
          <xm:sqref>E34:AU34 E25:AU25</xm:sqref>
        </x14:dataValidation>
        <x14:dataValidation type="list" allowBlank="1" showInputMessage="1" showErrorMessage="1" xr:uid="{6DA421A3-58A0-4453-BE15-482BD80CF04B}">
          <x14:formula1>
            <xm:f>Database!$B$65:$B$86</xm:f>
          </x14:formula1>
          <xm:sqref>E19:AU19 E28:AU28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9EE8-DF9F-4FCF-9664-4F2ADEC01CC9}">
  <dimension ref="B2:M635"/>
  <sheetViews>
    <sheetView showGridLines="0" topLeftCell="A38" zoomScale="70" zoomScaleNormal="70" workbookViewId="0">
      <selection activeCell="B83" sqref="B83"/>
    </sheetView>
  </sheetViews>
  <sheetFormatPr defaultColWidth="9.140625" defaultRowHeight="15" x14ac:dyDescent="0.25"/>
  <cols>
    <col min="1" max="1" width="4.42578125" style="140" customWidth="1"/>
    <col min="2" max="2" width="59.140625" style="211" customWidth="1"/>
    <col min="3" max="3" width="45.28515625" style="140" customWidth="1"/>
    <col min="4" max="4" width="53.85546875" style="212" customWidth="1"/>
    <col min="5" max="5" width="36.5703125" style="212" customWidth="1"/>
    <col min="6" max="6" width="47.85546875" style="212" customWidth="1"/>
    <col min="7" max="7" width="58.140625" style="212" customWidth="1"/>
    <col min="8" max="9" width="56.140625" style="212" customWidth="1"/>
    <col min="10" max="10" width="18.85546875" style="212" customWidth="1"/>
    <col min="11" max="11" width="109.140625" style="140" customWidth="1"/>
    <col min="12" max="12" width="127" style="140" customWidth="1"/>
    <col min="13" max="13" width="79.140625" style="140" customWidth="1"/>
    <col min="14" max="16384" width="9.140625" style="140"/>
  </cols>
  <sheetData>
    <row r="2" spans="2:2" ht="30.75" x14ac:dyDescent="0.45">
      <c r="B2" s="213" t="s">
        <v>906</v>
      </c>
    </row>
    <row r="4" spans="2:2" x14ac:dyDescent="0.25">
      <c r="B4" s="37" t="s">
        <v>56</v>
      </c>
    </row>
    <row r="5" spans="2:2" x14ac:dyDescent="0.25">
      <c r="B5" s="133" t="s">
        <v>55</v>
      </c>
    </row>
    <row r="6" spans="2:2" x14ac:dyDescent="0.25">
      <c r="B6" s="133" t="s">
        <v>5</v>
      </c>
    </row>
    <row r="7" spans="2:2" x14ac:dyDescent="0.25">
      <c r="B7" s="133" t="s">
        <v>103</v>
      </c>
    </row>
    <row r="9" spans="2:2" x14ac:dyDescent="0.25">
      <c r="B9" s="37" t="s">
        <v>1143</v>
      </c>
    </row>
    <row r="10" spans="2:2" x14ac:dyDescent="0.25">
      <c r="B10" s="133" t="s">
        <v>1142</v>
      </c>
    </row>
    <row r="11" spans="2:2" x14ac:dyDescent="0.25">
      <c r="B11" s="133" t="s">
        <v>1141</v>
      </c>
    </row>
    <row r="13" spans="2:2" x14ac:dyDescent="0.25">
      <c r="B13" s="37" t="s">
        <v>18</v>
      </c>
    </row>
    <row r="14" spans="2:2" x14ac:dyDescent="0.25">
      <c r="B14" s="133" t="s">
        <v>19</v>
      </c>
    </row>
    <row r="15" spans="2:2" x14ac:dyDescent="0.25">
      <c r="B15" s="133" t="s">
        <v>41</v>
      </c>
    </row>
    <row r="16" spans="2:2" x14ac:dyDescent="0.25">
      <c r="B16" s="133" t="s">
        <v>42</v>
      </c>
    </row>
    <row r="17" spans="2:2" x14ac:dyDescent="0.25">
      <c r="B17" s="133" t="s">
        <v>42</v>
      </c>
    </row>
    <row r="18" spans="2:2" x14ac:dyDescent="0.25">
      <c r="B18" s="133" t="s">
        <v>42</v>
      </c>
    </row>
    <row r="20" spans="2:2" x14ac:dyDescent="0.25">
      <c r="B20" s="37" t="s">
        <v>17</v>
      </c>
    </row>
    <row r="21" spans="2:2" x14ac:dyDescent="0.25">
      <c r="B21" s="133">
        <v>1</v>
      </c>
    </row>
    <row r="22" spans="2:2" x14ac:dyDescent="0.25">
      <c r="B22" s="133">
        <v>10</v>
      </c>
    </row>
    <row r="23" spans="2:2" x14ac:dyDescent="0.25">
      <c r="B23" s="133">
        <v>20</v>
      </c>
    </row>
    <row r="24" spans="2:2" x14ac:dyDescent="0.25">
      <c r="B24" s="133">
        <v>50</v>
      </c>
    </row>
    <row r="25" spans="2:2" x14ac:dyDescent="0.25">
      <c r="B25" s="133">
        <v>100</v>
      </c>
    </row>
    <row r="26" spans="2:2" x14ac:dyDescent="0.25">
      <c r="B26" s="133">
        <v>250</v>
      </c>
    </row>
    <row r="27" spans="2:2" x14ac:dyDescent="0.25">
      <c r="B27" s="133">
        <v>500</v>
      </c>
    </row>
    <row r="29" spans="2:2" x14ac:dyDescent="0.25">
      <c r="B29" s="37" t="s">
        <v>10</v>
      </c>
    </row>
    <row r="30" spans="2:2" x14ac:dyDescent="0.25">
      <c r="B30" s="133">
        <v>1</v>
      </c>
    </row>
    <row r="31" spans="2:2" x14ac:dyDescent="0.25">
      <c r="B31" s="133">
        <v>2</v>
      </c>
    </row>
    <row r="32" spans="2:2" x14ac:dyDescent="0.25">
      <c r="B32" s="133">
        <v>3</v>
      </c>
    </row>
    <row r="33" spans="2:3" x14ac:dyDescent="0.25">
      <c r="B33" s="133">
        <v>5</v>
      </c>
    </row>
    <row r="34" spans="2:3" x14ac:dyDescent="0.25">
      <c r="B34" s="133">
        <v>10</v>
      </c>
    </row>
    <row r="35" spans="2:3" x14ac:dyDescent="0.25">
      <c r="B35" s="133">
        <v>15</v>
      </c>
    </row>
    <row r="36" spans="2:3" x14ac:dyDescent="0.25">
      <c r="B36" s="133">
        <v>20</v>
      </c>
    </row>
    <row r="37" spans="2:3" x14ac:dyDescent="0.25">
      <c r="B37" s="133">
        <v>25</v>
      </c>
    </row>
    <row r="38" spans="2:3" x14ac:dyDescent="0.25">
      <c r="B38" s="133">
        <v>30</v>
      </c>
    </row>
    <row r="39" spans="2:3" x14ac:dyDescent="0.25">
      <c r="B39" s="133">
        <v>40</v>
      </c>
    </row>
    <row r="40" spans="2:3" x14ac:dyDescent="0.25">
      <c r="B40" s="133">
        <v>50</v>
      </c>
    </row>
    <row r="41" spans="2:3" x14ac:dyDescent="0.25">
      <c r="B41" s="133">
        <v>60</v>
      </c>
    </row>
    <row r="43" spans="2:3" x14ac:dyDescent="0.25">
      <c r="B43" s="37" t="s">
        <v>3</v>
      </c>
      <c r="C43" s="37" t="s">
        <v>321</v>
      </c>
    </row>
    <row r="44" spans="2:3" x14ac:dyDescent="0.25">
      <c r="B44" s="133" t="s">
        <v>6</v>
      </c>
      <c r="C44" s="133" t="s">
        <v>786</v>
      </c>
    </row>
    <row r="45" spans="2:3" x14ac:dyDescent="0.25">
      <c r="B45" s="133" t="s">
        <v>58</v>
      </c>
      <c r="C45" s="133" t="s">
        <v>787</v>
      </c>
    </row>
    <row r="46" spans="2:3" x14ac:dyDescent="0.25">
      <c r="B46" s="133" t="s">
        <v>62</v>
      </c>
      <c r="C46" s="133" t="s">
        <v>787</v>
      </c>
    </row>
    <row r="47" spans="2:3" x14ac:dyDescent="0.25">
      <c r="B47" s="133" t="s">
        <v>63</v>
      </c>
      <c r="C47" s="133" t="s">
        <v>787</v>
      </c>
    </row>
    <row r="48" spans="2:3" x14ac:dyDescent="0.25">
      <c r="B48" s="133" t="s">
        <v>44</v>
      </c>
      <c r="C48" s="133" t="s">
        <v>788</v>
      </c>
    </row>
    <row r="49" spans="2:13" x14ac:dyDescent="0.25">
      <c r="B49" s="133" t="s">
        <v>59</v>
      </c>
      <c r="C49" s="133" t="s">
        <v>786</v>
      </c>
    </row>
    <row r="50" spans="2:13" x14ac:dyDescent="0.25">
      <c r="B50" s="133" t="s">
        <v>65</v>
      </c>
      <c r="C50" s="133" t="s">
        <v>786</v>
      </c>
    </row>
    <row r="51" spans="2:13" x14ac:dyDescent="0.25">
      <c r="B51" s="133" t="s">
        <v>66</v>
      </c>
      <c r="C51" s="133" t="s">
        <v>786</v>
      </c>
    </row>
    <row r="52" spans="2:13" x14ac:dyDescent="0.25">
      <c r="B52" s="133" t="s">
        <v>60</v>
      </c>
      <c r="C52" s="133" t="s">
        <v>787</v>
      </c>
    </row>
    <row r="53" spans="2:13" x14ac:dyDescent="0.25">
      <c r="B53" s="133" t="s">
        <v>61</v>
      </c>
      <c r="C53" s="133" t="s">
        <v>787</v>
      </c>
    </row>
    <row r="54" spans="2:13" x14ac:dyDescent="0.25">
      <c r="B54" s="133" t="s">
        <v>64</v>
      </c>
      <c r="C54" s="133" t="s">
        <v>787</v>
      </c>
    </row>
    <row r="55" spans="2:13" x14ac:dyDescent="0.25">
      <c r="B55" s="133" t="s">
        <v>67</v>
      </c>
      <c r="C55" s="133" t="s">
        <v>787</v>
      </c>
    </row>
    <row r="56" spans="2:13" x14ac:dyDescent="0.25">
      <c r="B56" s="133" t="s">
        <v>136</v>
      </c>
      <c r="C56" s="133" t="s">
        <v>787</v>
      </c>
    </row>
    <row r="57" spans="2:13" x14ac:dyDescent="0.25">
      <c r="B57" s="133" t="s">
        <v>161</v>
      </c>
      <c r="C57" s="133" t="s">
        <v>786</v>
      </c>
    </row>
    <row r="58" spans="2:13" x14ac:dyDescent="0.25">
      <c r="B58" s="133" t="s">
        <v>319</v>
      </c>
      <c r="C58" s="133" t="s">
        <v>786</v>
      </c>
    </row>
    <row r="59" spans="2:13" x14ac:dyDescent="0.25">
      <c r="B59" s="133" t="s">
        <v>322</v>
      </c>
      <c r="C59" s="133" t="s">
        <v>788</v>
      </c>
    </row>
    <row r="60" spans="2:13" x14ac:dyDescent="0.25">
      <c r="B60" s="133" t="s">
        <v>792</v>
      </c>
      <c r="C60" s="133" t="s">
        <v>787</v>
      </c>
    </row>
    <row r="61" spans="2:13" x14ac:dyDescent="0.25">
      <c r="B61" s="133" t="s">
        <v>789</v>
      </c>
      <c r="C61" s="133" t="s">
        <v>786</v>
      </c>
    </row>
    <row r="62" spans="2:13" x14ac:dyDescent="0.25">
      <c r="B62" s="133" t="s">
        <v>785</v>
      </c>
      <c r="C62" s="133" t="s">
        <v>786</v>
      </c>
      <c r="L62" s="140" t="s">
        <v>1009</v>
      </c>
      <c r="M62" s="140" t="s">
        <v>1009</v>
      </c>
    </row>
    <row r="63" spans="2:13" x14ac:dyDescent="0.25">
      <c r="L63" s="140" t="s">
        <v>1009</v>
      </c>
      <c r="M63" s="140" t="s">
        <v>1009</v>
      </c>
    </row>
    <row r="64" spans="2:13" x14ac:dyDescent="0.25">
      <c r="B64" s="37" t="s">
        <v>4</v>
      </c>
      <c r="C64" s="37" t="s">
        <v>1153</v>
      </c>
      <c r="D64" s="37" t="s">
        <v>7</v>
      </c>
      <c r="E64" s="37" t="s">
        <v>154</v>
      </c>
      <c r="F64" s="37" t="s">
        <v>130</v>
      </c>
      <c r="G64" s="37" t="s">
        <v>221</v>
      </c>
      <c r="H64" s="37" t="s">
        <v>1147</v>
      </c>
      <c r="I64" s="37" t="s">
        <v>365</v>
      </c>
      <c r="J64" s="37" t="s">
        <v>1140</v>
      </c>
      <c r="K64" s="220" t="s">
        <v>181</v>
      </c>
      <c r="L64" s="140" t="s">
        <v>1009</v>
      </c>
      <c r="M64" s="140" t="s">
        <v>1009</v>
      </c>
    </row>
    <row r="65" spans="2:13" x14ac:dyDescent="0.25">
      <c r="B65" s="132" t="s">
        <v>179</v>
      </c>
      <c r="C65" s="132" t="s">
        <v>93</v>
      </c>
      <c r="D65" s="132" t="s">
        <v>1154</v>
      </c>
      <c r="E65" s="132" t="s">
        <v>1155</v>
      </c>
      <c r="F65" s="132" t="s">
        <v>132</v>
      </c>
      <c r="G65" s="132" t="s">
        <v>1158</v>
      </c>
      <c r="H65" s="132" t="s">
        <v>1156</v>
      </c>
      <c r="I65" s="132" t="s">
        <v>367</v>
      </c>
      <c r="J65" s="132" t="s">
        <v>1142</v>
      </c>
      <c r="K65" s="222" t="s">
        <v>1157</v>
      </c>
      <c r="L65" s="140" t="s">
        <v>1009</v>
      </c>
      <c r="M65" s="140" t="s">
        <v>1009</v>
      </c>
    </row>
    <row r="66" spans="2:13" x14ac:dyDescent="0.25">
      <c r="B66" s="21" t="s">
        <v>169</v>
      </c>
      <c r="C66" s="133" t="s">
        <v>93</v>
      </c>
      <c r="D66" s="133" t="s">
        <v>370</v>
      </c>
      <c r="E66" s="133" t="s">
        <v>170</v>
      </c>
      <c r="F66" s="133" t="s">
        <v>132</v>
      </c>
      <c r="G66" s="133" t="s">
        <v>222</v>
      </c>
      <c r="H66" s="133" t="s">
        <v>370</v>
      </c>
      <c r="I66" s="132" t="s">
        <v>364</v>
      </c>
      <c r="J66" s="133" t="s">
        <v>1141</v>
      </c>
      <c r="K66" s="222" t="s">
        <v>991</v>
      </c>
      <c r="L66" s="140" t="s">
        <v>1009</v>
      </c>
      <c r="M66" s="140" t="s">
        <v>1009</v>
      </c>
    </row>
    <row r="67" spans="2:13" x14ac:dyDescent="0.25">
      <c r="B67" s="21" t="s">
        <v>331</v>
      </c>
      <c r="C67" s="133" t="s">
        <v>328</v>
      </c>
      <c r="D67" s="133" t="s">
        <v>332</v>
      </c>
      <c r="E67" s="133" t="s">
        <v>329</v>
      </c>
      <c r="F67" s="133" t="s">
        <v>132</v>
      </c>
      <c r="G67" s="133" t="s">
        <v>330</v>
      </c>
      <c r="H67" s="133" t="s">
        <v>1148</v>
      </c>
      <c r="I67" s="132" t="s">
        <v>369</v>
      </c>
      <c r="J67" s="133" t="s">
        <v>1142</v>
      </c>
      <c r="K67" s="222" t="s">
        <v>992</v>
      </c>
      <c r="L67" s="140" t="s">
        <v>1009</v>
      </c>
      <c r="M67" s="140" t="s">
        <v>1009</v>
      </c>
    </row>
    <row r="68" spans="2:13" x14ac:dyDescent="0.25">
      <c r="B68" s="21" t="s">
        <v>1107</v>
      </c>
      <c r="C68" s="133" t="s">
        <v>94</v>
      </c>
      <c r="D68" s="133" t="s">
        <v>1099</v>
      </c>
      <c r="E68" s="133" t="s">
        <v>1100</v>
      </c>
      <c r="F68" s="133" t="s">
        <v>132</v>
      </c>
      <c r="G68" s="133" t="s">
        <v>1103</v>
      </c>
      <c r="H68" s="133" t="s">
        <v>1151</v>
      </c>
      <c r="I68" s="132" t="s">
        <v>364</v>
      </c>
      <c r="J68" s="133" t="s">
        <v>1141</v>
      </c>
      <c r="K68" s="222" t="s">
        <v>1105</v>
      </c>
      <c r="L68" s="140" t="s">
        <v>1009</v>
      </c>
      <c r="M68" s="140" t="s">
        <v>1009</v>
      </c>
    </row>
    <row r="69" spans="2:13" x14ac:dyDescent="0.25">
      <c r="B69" s="21" t="s">
        <v>1108</v>
      </c>
      <c r="C69" s="133" t="s">
        <v>94</v>
      </c>
      <c r="D69" s="133" t="s">
        <v>1101</v>
      </c>
      <c r="E69" s="133" t="s">
        <v>1102</v>
      </c>
      <c r="F69" s="133" t="s">
        <v>132</v>
      </c>
      <c r="G69" s="133" t="s">
        <v>1104</v>
      </c>
      <c r="H69" s="133" t="s">
        <v>1152</v>
      </c>
      <c r="I69" s="132" t="s">
        <v>364</v>
      </c>
      <c r="J69" s="133" t="s">
        <v>1141</v>
      </c>
      <c r="K69" s="222" t="s">
        <v>1106</v>
      </c>
      <c r="L69" s="140" t="s">
        <v>1009</v>
      </c>
      <c r="M69" s="140" t="s">
        <v>1009</v>
      </c>
    </row>
    <row r="70" spans="2:13" x14ac:dyDescent="0.25">
      <c r="B70" s="21" t="s">
        <v>1096</v>
      </c>
      <c r="C70" s="133" t="s">
        <v>904</v>
      </c>
      <c r="D70" s="133" t="s">
        <v>907</v>
      </c>
      <c r="E70" s="133" t="s">
        <v>1098</v>
      </c>
      <c r="F70" s="133" t="s">
        <v>132</v>
      </c>
      <c r="G70" s="133" t="s">
        <v>1097</v>
      </c>
      <c r="H70" s="133" t="s">
        <v>1149</v>
      </c>
      <c r="I70" s="132" t="s">
        <v>364</v>
      </c>
      <c r="J70" s="133" t="s">
        <v>1141</v>
      </c>
      <c r="K70" s="222" t="s">
        <v>993</v>
      </c>
      <c r="L70" s="140" t="s">
        <v>1009</v>
      </c>
      <c r="M70" s="140" t="s">
        <v>1009</v>
      </c>
    </row>
    <row r="71" spans="2:13" x14ac:dyDescent="0.25">
      <c r="B71" s="21" t="s">
        <v>899</v>
      </c>
      <c r="C71" s="133" t="s">
        <v>900</v>
      </c>
      <c r="D71" s="133" t="s">
        <v>901</v>
      </c>
      <c r="E71" s="133" t="s">
        <v>902</v>
      </c>
      <c r="F71" s="133" t="s">
        <v>132</v>
      </c>
      <c r="G71" s="133" t="s">
        <v>903</v>
      </c>
      <c r="H71" s="133" t="s">
        <v>901</v>
      </c>
      <c r="I71" s="132" t="s">
        <v>367</v>
      </c>
      <c r="J71" s="133" t="s">
        <v>1141</v>
      </c>
      <c r="K71" s="222" t="s">
        <v>994</v>
      </c>
      <c r="L71" s="140" t="s">
        <v>1009</v>
      </c>
      <c r="M71" s="140" t="s">
        <v>1009</v>
      </c>
    </row>
    <row r="72" spans="2:13" x14ac:dyDescent="0.25">
      <c r="B72" s="21" t="s">
        <v>350</v>
      </c>
      <c r="C72" s="133" t="s">
        <v>95</v>
      </c>
      <c r="D72" s="133" t="s">
        <v>396</v>
      </c>
      <c r="E72" s="133" t="s">
        <v>228</v>
      </c>
      <c r="F72" s="133" t="s">
        <v>132</v>
      </c>
      <c r="G72" s="133" t="s">
        <v>227</v>
      </c>
      <c r="H72" s="133" t="s">
        <v>396</v>
      </c>
      <c r="I72" s="132" t="s">
        <v>367</v>
      </c>
      <c r="J72" s="133" t="s">
        <v>1142</v>
      </c>
      <c r="K72" s="222" t="s">
        <v>995</v>
      </c>
      <c r="L72" s="140" t="s">
        <v>1009</v>
      </c>
      <c r="M72" s="140" t="s">
        <v>1009</v>
      </c>
    </row>
    <row r="73" spans="2:13" x14ac:dyDescent="0.25">
      <c r="B73" s="133" t="s">
        <v>351</v>
      </c>
      <c r="C73" s="133" t="s">
        <v>95</v>
      </c>
      <c r="D73" s="133" t="s">
        <v>396</v>
      </c>
      <c r="E73" s="133" t="s">
        <v>228</v>
      </c>
      <c r="F73" s="133" t="s">
        <v>132</v>
      </c>
      <c r="G73" s="133" t="s">
        <v>227</v>
      </c>
      <c r="H73" s="133" t="s">
        <v>396</v>
      </c>
      <c r="I73" s="132" t="s">
        <v>367</v>
      </c>
      <c r="J73" s="133" t="s">
        <v>1142</v>
      </c>
      <c r="K73" s="222" t="s">
        <v>996</v>
      </c>
      <c r="L73" s="140" t="s">
        <v>1009</v>
      </c>
      <c r="M73" s="140" t="s">
        <v>1009</v>
      </c>
    </row>
    <row r="74" spans="2:13" x14ac:dyDescent="0.25">
      <c r="B74" s="133" t="s">
        <v>352</v>
      </c>
      <c r="C74" s="133" t="s">
        <v>95</v>
      </c>
      <c r="D74" s="133" t="s">
        <v>396</v>
      </c>
      <c r="E74" s="133" t="s">
        <v>228</v>
      </c>
      <c r="F74" s="133" t="s">
        <v>132</v>
      </c>
      <c r="G74" s="133" t="s">
        <v>227</v>
      </c>
      <c r="H74" s="133" t="s">
        <v>396</v>
      </c>
      <c r="I74" s="132" t="s">
        <v>367</v>
      </c>
      <c r="J74" s="133" t="s">
        <v>1142</v>
      </c>
      <c r="K74" s="222" t="s">
        <v>997</v>
      </c>
      <c r="L74" s="140" t="s">
        <v>1009</v>
      </c>
      <c r="M74" s="140" t="s">
        <v>1009</v>
      </c>
    </row>
    <row r="75" spans="2:13" x14ac:dyDescent="0.25">
      <c r="B75" s="133" t="s">
        <v>353</v>
      </c>
      <c r="C75" s="133" t="s">
        <v>95</v>
      </c>
      <c r="D75" s="133" t="s">
        <v>396</v>
      </c>
      <c r="E75" s="133" t="s">
        <v>228</v>
      </c>
      <c r="F75" s="133" t="s">
        <v>132</v>
      </c>
      <c r="G75" s="133" t="s">
        <v>227</v>
      </c>
      <c r="H75" s="133" t="s">
        <v>396</v>
      </c>
      <c r="I75" s="132" t="s">
        <v>367</v>
      </c>
      <c r="J75" s="133" t="s">
        <v>1142</v>
      </c>
      <c r="K75" s="222" t="s">
        <v>998</v>
      </c>
      <c r="L75" s="140" t="s">
        <v>1009</v>
      </c>
      <c r="M75" s="140" t="s">
        <v>1009</v>
      </c>
    </row>
    <row r="76" spans="2:13" x14ac:dyDescent="0.25">
      <c r="B76" s="133" t="s">
        <v>354</v>
      </c>
      <c r="C76" s="133" t="s">
        <v>95</v>
      </c>
      <c r="D76" s="133" t="s">
        <v>396</v>
      </c>
      <c r="E76" s="133" t="s">
        <v>228</v>
      </c>
      <c r="F76" s="133" t="s">
        <v>132</v>
      </c>
      <c r="G76" s="133" t="s">
        <v>227</v>
      </c>
      <c r="H76" s="133" t="s">
        <v>396</v>
      </c>
      <c r="I76" s="132" t="s">
        <v>367</v>
      </c>
      <c r="J76" s="133" t="s">
        <v>1142</v>
      </c>
      <c r="K76" s="222" t="s">
        <v>999</v>
      </c>
      <c r="L76" s="140" t="s">
        <v>1009</v>
      </c>
      <c r="M76" s="140" t="s">
        <v>1009</v>
      </c>
    </row>
    <row r="77" spans="2:13" x14ac:dyDescent="0.25">
      <c r="B77" s="133" t="s">
        <v>68</v>
      </c>
      <c r="C77" s="133" t="s">
        <v>96</v>
      </c>
      <c r="D77" s="133" t="s">
        <v>102</v>
      </c>
      <c r="E77" s="133" t="s">
        <v>160</v>
      </c>
      <c r="F77" s="133" t="s">
        <v>132</v>
      </c>
      <c r="G77" s="133" t="s">
        <v>301</v>
      </c>
      <c r="H77" s="133" t="s">
        <v>102</v>
      </c>
      <c r="I77" s="132" t="s">
        <v>367</v>
      </c>
      <c r="J77" s="133" t="s">
        <v>1141</v>
      </c>
      <c r="K77" s="222" t="s">
        <v>1000</v>
      </c>
      <c r="L77" s="140" t="s">
        <v>1009</v>
      </c>
      <c r="M77" s="140" t="s">
        <v>1009</v>
      </c>
    </row>
    <row r="78" spans="2:13" x14ac:dyDescent="0.25">
      <c r="B78" s="133" t="s">
        <v>355</v>
      </c>
      <c r="C78" s="133" t="s">
        <v>97</v>
      </c>
      <c r="D78" s="133" t="s">
        <v>98</v>
      </c>
      <c r="E78" s="133" t="s">
        <v>159</v>
      </c>
      <c r="F78" s="133" t="s">
        <v>132</v>
      </c>
      <c r="G78" s="133" t="s">
        <v>300</v>
      </c>
      <c r="H78" s="133" t="s">
        <v>98</v>
      </c>
      <c r="I78" s="132" t="s">
        <v>364</v>
      </c>
      <c r="J78" s="133" t="s">
        <v>1141</v>
      </c>
      <c r="K78" s="222" t="s">
        <v>1001</v>
      </c>
      <c r="L78" s="140" t="s">
        <v>1009</v>
      </c>
      <c r="M78" s="140" t="s">
        <v>1009</v>
      </c>
    </row>
    <row r="79" spans="2:13" x14ac:dyDescent="0.25">
      <c r="B79" s="133" t="s">
        <v>356</v>
      </c>
      <c r="C79" s="133" t="s">
        <v>99</v>
      </c>
      <c r="D79" s="133" t="s">
        <v>397</v>
      </c>
      <c r="E79" s="133" t="s">
        <v>226</v>
      </c>
      <c r="F79" s="133" t="s">
        <v>132</v>
      </c>
      <c r="G79" s="133" t="s">
        <v>223</v>
      </c>
      <c r="H79" s="133" t="s">
        <v>397</v>
      </c>
      <c r="I79" s="132" t="s">
        <v>367</v>
      </c>
      <c r="J79" s="133" t="s">
        <v>1142</v>
      </c>
      <c r="K79" s="222" t="s">
        <v>1002</v>
      </c>
      <c r="L79" s="140" t="s">
        <v>1009</v>
      </c>
      <c r="M79" s="140" t="s">
        <v>1009</v>
      </c>
    </row>
    <row r="80" spans="2:13" x14ac:dyDescent="0.25">
      <c r="B80" s="133" t="s">
        <v>106</v>
      </c>
      <c r="C80" s="133" t="s">
        <v>101</v>
      </c>
      <c r="D80" s="133" t="s">
        <v>104</v>
      </c>
      <c r="E80" s="133" t="s">
        <v>158</v>
      </c>
      <c r="F80" s="133" t="s">
        <v>132</v>
      </c>
      <c r="G80" s="133" t="s">
        <v>223</v>
      </c>
      <c r="H80" s="133" t="s">
        <v>104</v>
      </c>
      <c r="I80" s="132" t="s">
        <v>367</v>
      </c>
      <c r="J80" s="133" t="s">
        <v>1142</v>
      </c>
      <c r="K80" s="222" t="s">
        <v>1003</v>
      </c>
      <c r="L80" s="140" t="s">
        <v>1009</v>
      </c>
      <c r="M80" s="140" t="s">
        <v>1009</v>
      </c>
    </row>
    <row r="81" spans="2:13" x14ac:dyDescent="0.25">
      <c r="B81" s="133" t="s">
        <v>115</v>
      </c>
      <c r="C81" s="133" t="s">
        <v>100</v>
      </c>
      <c r="D81" s="133" t="s">
        <v>134</v>
      </c>
      <c r="E81" s="133" t="s">
        <v>157</v>
      </c>
      <c r="F81" s="133" t="s">
        <v>132</v>
      </c>
      <c r="G81" s="133" t="s">
        <v>224</v>
      </c>
      <c r="H81" s="133" t="s">
        <v>134</v>
      </c>
      <c r="I81" s="132" t="s">
        <v>367</v>
      </c>
      <c r="J81" s="133" t="s">
        <v>1142</v>
      </c>
      <c r="K81" s="222" t="s">
        <v>1004</v>
      </c>
      <c r="L81" s="140" t="s">
        <v>1009</v>
      </c>
      <c r="M81" s="140" t="s">
        <v>1009</v>
      </c>
    </row>
    <row r="82" spans="2:13" x14ac:dyDescent="0.25">
      <c r="B82" s="133" t="s">
        <v>107</v>
      </c>
      <c r="C82" s="133" t="s">
        <v>95</v>
      </c>
      <c r="D82" s="133" t="s">
        <v>133</v>
      </c>
      <c r="E82" s="133" t="s">
        <v>155</v>
      </c>
      <c r="F82" s="133" t="s">
        <v>132</v>
      </c>
      <c r="G82" s="133" t="s">
        <v>225</v>
      </c>
      <c r="H82" s="133" t="s">
        <v>133</v>
      </c>
      <c r="I82" s="132" t="s">
        <v>367</v>
      </c>
      <c r="J82" s="133" t="s">
        <v>1142</v>
      </c>
      <c r="K82" s="222" t="s">
        <v>1005</v>
      </c>
      <c r="L82" s="140" t="s">
        <v>1009</v>
      </c>
      <c r="M82" s="140" t="s">
        <v>1009</v>
      </c>
    </row>
    <row r="83" spans="2:13" x14ac:dyDescent="0.25">
      <c r="B83" s="133" t="s">
        <v>105</v>
      </c>
      <c r="C83" s="133" t="s">
        <v>95</v>
      </c>
      <c r="D83" s="133" t="s">
        <v>398</v>
      </c>
      <c r="E83" s="133" t="s">
        <v>156</v>
      </c>
      <c r="F83" s="133" t="s">
        <v>132</v>
      </c>
      <c r="G83" s="133" t="s">
        <v>225</v>
      </c>
      <c r="H83" s="133" t="s">
        <v>398</v>
      </c>
      <c r="I83" s="132" t="s">
        <v>367</v>
      </c>
      <c r="J83" s="133" t="s">
        <v>1142</v>
      </c>
      <c r="K83" s="222" t="s">
        <v>1006</v>
      </c>
      <c r="L83" s="140" t="s">
        <v>1009</v>
      </c>
      <c r="M83" s="140" t="s">
        <v>1009</v>
      </c>
    </row>
    <row r="84" spans="2:13" x14ac:dyDescent="0.25">
      <c r="B84" s="133" t="s">
        <v>362</v>
      </c>
      <c r="C84" s="133" t="s">
        <v>123</v>
      </c>
      <c r="D84" s="133" t="s">
        <v>316</v>
      </c>
      <c r="E84" s="133" t="s">
        <v>317</v>
      </c>
      <c r="F84" s="133" t="s">
        <v>132</v>
      </c>
      <c r="G84" s="133" t="s">
        <v>318</v>
      </c>
      <c r="H84" s="133" t="s">
        <v>316</v>
      </c>
      <c r="I84" s="132" t="s">
        <v>368</v>
      </c>
      <c r="J84" s="133" t="s">
        <v>1141</v>
      </c>
      <c r="K84" s="222" t="s">
        <v>1007</v>
      </c>
      <c r="L84" s="140" t="s">
        <v>1009</v>
      </c>
      <c r="M84" s="140" t="s">
        <v>1009</v>
      </c>
    </row>
    <row r="85" spans="2:13" x14ac:dyDescent="0.25">
      <c r="B85" s="133" t="s">
        <v>162</v>
      </c>
      <c r="C85" s="133"/>
      <c r="D85" s="133" t="s">
        <v>302</v>
      </c>
      <c r="E85" s="133" t="s">
        <v>303</v>
      </c>
      <c r="F85" s="133" t="s">
        <v>132</v>
      </c>
      <c r="G85" s="133" t="s">
        <v>1146</v>
      </c>
      <c r="H85" s="133" t="s">
        <v>1150</v>
      </c>
      <c r="I85" s="132" t="s">
        <v>367</v>
      </c>
      <c r="J85" s="133" t="s">
        <v>1141</v>
      </c>
      <c r="K85" s="222" t="s">
        <v>1008</v>
      </c>
      <c r="L85" s="140" t="s">
        <v>1009</v>
      </c>
      <c r="M85" s="140" t="s">
        <v>1009</v>
      </c>
    </row>
    <row r="86" spans="2:13" x14ac:dyDescent="0.25">
      <c r="B86" s="133" t="s">
        <v>45</v>
      </c>
      <c r="C86" s="133"/>
      <c r="D86" s="133"/>
      <c r="E86" s="133"/>
      <c r="F86" s="133"/>
      <c r="G86" s="133"/>
      <c r="H86" s="133"/>
      <c r="I86" s="132"/>
      <c r="J86" s="133"/>
      <c r="K86" s="222"/>
      <c r="L86" s="140" t="s">
        <v>1009</v>
      </c>
      <c r="M86" s="140" t="s">
        <v>1009</v>
      </c>
    </row>
    <row r="87" spans="2:13" x14ac:dyDescent="0.25">
      <c r="L87" s="140" t="s">
        <v>1009</v>
      </c>
    </row>
    <row r="88" spans="2:13" x14ac:dyDescent="0.25">
      <c r="B88" s="37" t="s">
        <v>163</v>
      </c>
      <c r="L88" s="140" t="s">
        <v>1009</v>
      </c>
    </row>
    <row r="89" spans="2:13" x14ac:dyDescent="0.25">
      <c r="B89" s="133" t="s">
        <v>165</v>
      </c>
      <c r="L89" s="140" t="s">
        <v>1009</v>
      </c>
    </row>
    <row r="90" spans="2:13" x14ac:dyDescent="0.25">
      <c r="B90" s="133" t="s">
        <v>164</v>
      </c>
      <c r="L90" s="140" t="s">
        <v>1009</v>
      </c>
    </row>
    <row r="92" spans="2:13" x14ac:dyDescent="0.25">
      <c r="B92" s="37" t="s">
        <v>229</v>
      </c>
    </row>
    <row r="93" spans="2:13" x14ac:dyDescent="0.25">
      <c r="B93" s="134" t="s">
        <v>236</v>
      </c>
    </row>
    <row r="94" spans="2:13" x14ac:dyDescent="0.25">
      <c r="B94" s="134" t="s">
        <v>237</v>
      </c>
    </row>
    <row r="95" spans="2:13" x14ac:dyDescent="0.25">
      <c r="B95" s="134" t="s">
        <v>239</v>
      </c>
    </row>
    <row r="97" spans="2:4" x14ac:dyDescent="0.25">
      <c r="B97" s="37" t="s">
        <v>291</v>
      </c>
      <c r="C97" s="37" t="s">
        <v>180</v>
      </c>
      <c r="D97" s="37" t="s">
        <v>181</v>
      </c>
    </row>
    <row r="98" spans="2:4" ht="48" customHeight="1" x14ac:dyDescent="0.25">
      <c r="B98" s="134" t="s">
        <v>212</v>
      </c>
      <c r="C98" s="134" t="s">
        <v>983</v>
      </c>
      <c r="D98" s="139" t="s">
        <v>1012</v>
      </c>
    </row>
    <row r="99" spans="2:4" ht="48" customHeight="1" x14ac:dyDescent="0.25">
      <c r="B99" s="134" t="s">
        <v>915</v>
      </c>
      <c r="C99" s="134" t="s">
        <v>914</v>
      </c>
      <c r="D99" s="139" t="s">
        <v>1089</v>
      </c>
    </row>
    <row r="100" spans="2:4" ht="48" customHeight="1" x14ac:dyDescent="0.25">
      <c r="B100" s="134" t="s">
        <v>216</v>
      </c>
      <c r="C100" s="134" t="s">
        <v>984</v>
      </c>
      <c r="D100" s="139" t="s">
        <v>1013</v>
      </c>
    </row>
    <row r="101" spans="2:4" ht="48" customHeight="1" x14ac:dyDescent="0.25">
      <c r="B101" s="134" t="s">
        <v>205</v>
      </c>
      <c r="C101" s="134" t="s">
        <v>206</v>
      </c>
      <c r="D101" s="139" t="s">
        <v>1014</v>
      </c>
    </row>
    <row r="102" spans="2:4" ht="48" customHeight="1" x14ac:dyDescent="0.25">
      <c r="B102" s="134" t="s">
        <v>208</v>
      </c>
      <c r="C102" s="134" t="s">
        <v>202</v>
      </c>
      <c r="D102" s="139" t="s">
        <v>1015</v>
      </c>
    </row>
    <row r="103" spans="2:4" ht="48" customHeight="1" x14ac:dyDescent="0.25">
      <c r="B103" s="134" t="s">
        <v>188</v>
      </c>
      <c r="C103" s="134" t="s">
        <v>189</v>
      </c>
      <c r="D103" s="139" t="s">
        <v>1016</v>
      </c>
    </row>
    <row r="104" spans="2:4" ht="48" customHeight="1" x14ac:dyDescent="0.25">
      <c r="B104" s="134" t="s">
        <v>197</v>
      </c>
      <c r="C104" s="134" t="s">
        <v>985</v>
      </c>
      <c r="D104" s="139" t="s">
        <v>1017</v>
      </c>
    </row>
    <row r="105" spans="2:4" ht="48" customHeight="1" x14ac:dyDescent="0.25">
      <c r="B105" s="134" t="s">
        <v>218</v>
      </c>
      <c r="C105" s="134" t="s">
        <v>986</v>
      </c>
      <c r="D105" s="139" t="s">
        <v>1018</v>
      </c>
    </row>
    <row r="106" spans="2:4" ht="48" customHeight="1" x14ac:dyDescent="0.25">
      <c r="B106" s="134" t="s">
        <v>922</v>
      </c>
      <c r="C106" s="134" t="s">
        <v>909</v>
      </c>
      <c r="D106" s="139" t="s">
        <v>1090</v>
      </c>
    </row>
    <row r="107" spans="2:4" ht="48" customHeight="1" x14ac:dyDescent="0.25">
      <c r="B107" s="134" t="s">
        <v>198</v>
      </c>
      <c r="C107" s="134" t="s">
        <v>985</v>
      </c>
      <c r="D107" s="139" t="s">
        <v>1019</v>
      </c>
    </row>
    <row r="108" spans="2:4" ht="48" customHeight="1" x14ac:dyDescent="0.25">
      <c r="B108" s="134" t="s">
        <v>911</v>
      </c>
      <c r="C108" s="134" t="s">
        <v>910</v>
      </c>
      <c r="D108" s="139" t="s">
        <v>1091</v>
      </c>
    </row>
    <row r="109" spans="2:4" ht="48" customHeight="1" x14ac:dyDescent="0.25">
      <c r="B109" s="134" t="s">
        <v>211</v>
      </c>
      <c r="C109" s="134" t="s">
        <v>984</v>
      </c>
      <c r="D109" s="139" t="s">
        <v>1020</v>
      </c>
    </row>
    <row r="110" spans="2:4" ht="48" customHeight="1" x14ac:dyDescent="0.25">
      <c r="B110" s="134" t="s">
        <v>219</v>
      </c>
      <c r="C110" s="134" t="s">
        <v>220</v>
      </c>
      <c r="D110" s="139" t="s">
        <v>1021</v>
      </c>
    </row>
    <row r="111" spans="2:4" ht="48" customHeight="1" x14ac:dyDescent="0.25">
      <c r="B111" s="134" t="s">
        <v>256</v>
      </c>
      <c r="C111" s="134" t="s">
        <v>985</v>
      </c>
      <c r="D111" s="139" t="s">
        <v>1022</v>
      </c>
    </row>
    <row r="112" spans="2:4" ht="48" customHeight="1" x14ac:dyDescent="0.25">
      <c r="B112" s="134" t="s">
        <v>987</v>
      </c>
      <c r="C112" s="134" t="s">
        <v>262</v>
      </c>
      <c r="D112" s="139" t="s">
        <v>1023</v>
      </c>
    </row>
    <row r="113" spans="2:4" ht="48" customHeight="1" x14ac:dyDescent="0.25">
      <c r="B113" s="134" t="s">
        <v>199</v>
      </c>
      <c r="C113" s="134" t="s">
        <v>985</v>
      </c>
      <c r="D113" s="139" t="s">
        <v>1024</v>
      </c>
    </row>
    <row r="114" spans="2:4" ht="48" customHeight="1" x14ac:dyDescent="0.25">
      <c r="B114" s="134" t="s">
        <v>196</v>
      </c>
      <c r="C114" s="134" t="s">
        <v>984</v>
      </c>
      <c r="D114" s="139" t="s">
        <v>1025</v>
      </c>
    </row>
    <row r="115" spans="2:4" ht="48" customHeight="1" x14ac:dyDescent="0.25">
      <c r="B115" s="134" t="s">
        <v>257</v>
      </c>
      <c r="C115" s="134" t="s">
        <v>985</v>
      </c>
      <c r="D115" s="139" t="s">
        <v>1026</v>
      </c>
    </row>
    <row r="116" spans="2:4" ht="48" customHeight="1" x14ac:dyDescent="0.25">
      <c r="B116" s="134" t="s">
        <v>258</v>
      </c>
      <c r="C116" s="134" t="s">
        <v>985</v>
      </c>
      <c r="D116" s="139" t="s">
        <v>1027</v>
      </c>
    </row>
    <row r="117" spans="2:4" ht="48" customHeight="1" x14ac:dyDescent="0.25">
      <c r="B117" s="134" t="s">
        <v>200</v>
      </c>
      <c r="C117" s="134" t="s">
        <v>984</v>
      </c>
      <c r="D117" s="139" t="s">
        <v>1028</v>
      </c>
    </row>
    <row r="118" spans="2:4" ht="48" customHeight="1" x14ac:dyDescent="0.25">
      <c r="B118" s="134" t="s">
        <v>217</v>
      </c>
      <c r="C118" s="134" t="s">
        <v>988</v>
      </c>
      <c r="D118" s="139" t="s">
        <v>1029</v>
      </c>
    </row>
    <row r="119" spans="2:4" ht="48" customHeight="1" x14ac:dyDescent="0.25">
      <c r="B119" s="134" t="s">
        <v>207</v>
      </c>
      <c r="C119" s="134" t="s">
        <v>202</v>
      </c>
      <c r="D119" s="139" t="s">
        <v>1030</v>
      </c>
    </row>
    <row r="120" spans="2:4" ht="48" customHeight="1" x14ac:dyDescent="0.25">
      <c r="B120" s="134" t="s">
        <v>913</v>
      </c>
      <c r="C120" s="134" t="s">
        <v>912</v>
      </c>
      <c r="D120" s="139" t="s">
        <v>1092</v>
      </c>
    </row>
    <row r="121" spans="2:4" ht="48" customHeight="1" x14ac:dyDescent="0.25">
      <c r="B121" s="134" t="s">
        <v>252</v>
      </c>
      <c r="C121" s="134" t="s">
        <v>984</v>
      </c>
      <c r="D121" s="139" t="s">
        <v>1031</v>
      </c>
    </row>
    <row r="122" spans="2:4" ht="48" customHeight="1" x14ac:dyDescent="0.25">
      <c r="B122" s="134" t="s">
        <v>254</v>
      </c>
      <c r="C122" s="134" t="s">
        <v>182</v>
      </c>
      <c r="D122" s="139" t="s">
        <v>1032</v>
      </c>
    </row>
    <row r="123" spans="2:4" ht="48" customHeight="1" x14ac:dyDescent="0.25">
      <c r="B123" s="134" t="s">
        <v>183</v>
      </c>
      <c r="C123" s="134" t="s">
        <v>182</v>
      </c>
      <c r="D123" s="139" t="s">
        <v>1033</v>
      </c>
    </row>
    <row r="124" spans="2:4" ht="48" customHeight="1" x14ac:dyDescent="0.25">
      <c r="B124" s="134" t="s">
        <v>260</v>
      </c>
      <c r="C124" s="134" t="s">
        <v>261</v>
      </c>
      <c r="D124" s="139" t="s">
        <v>1034</v>
      </c>
    </row>
    <row r="125" spans="2:4" ht="48" customHeight="1" x14ac:dyDescent="0.25">
      <c r="B125" s="134" t="s">
        <v>323</v>
      </c>
      <c r="C125" s="134" t="s">
        <v>326</v>
      </c>
      <c r="D125" s="139" t="s">
        <v>1035</v>
      </c>
    </row>
    <row r="126" spans="2:4" ht="48" customHeight="1" x14ac:dyDescent="0.25">
      <c r="B126" s="134" t="s">
        <v>185</v>
      </c>
      <c r="C126" s="134" t="s">
        <v>182</v>
      </c>
      <c r="D126" s="139" t="s">
        <v>1036</v>
      </c>
    </row>
    <row r="127" spans="2:4" ht="48" customHeight="1" x14ac:dyDescent="0.25">
      <c r="B127" s="134" t="s">
        <v>255</v>
      </c>
      <c r="C127" s="134" t="s">
        <v>985</v>
      </c>
      <c r="D127" s="139" t="s">
        <v>1037</v>
      </c>
    </row>
    <row r="128" spans="2:4" ht="48" customHeight="1" x14ac:dyDescent="0.25">
      <c r="B128" s="134" t="s">
        <v>250</v>
      </c>
      <c r="C128" s="134" t="s">
        <v>182</v>
      </c>
      <c r="D128" s="139" t="s">
        <v>1038</v>
      </c>
    </row>
    <row r="129" spans="2:4" ht="48" customHeight="1" x14ac:dyDescent="0.25">
      <c r="B129" s="134" t="s">
        <v>249</v>
      </c>
      <c r="C129" s="134" t="s">
        <v>984</v>
      </c>
      <c r="D129" s="139" t="s">
        <v>1039</v>
      </c>
    </row>
    <row r="130" spans="2:4" ht="48" customHeight="1" x14ac:dyDescent="0.25">
      <c r="B130" s="134" t="s">
        <v>916</v>
      </c>
      <c r="C130" s="134" t="s">
        <v>917</v>
      </c>
      <c r="D130" s="223" t="s">
        <v>1093</v>
      </c>
    </row>
    <row r="131" spans="2:4" ht="48" customHeight="1" x14ac:dyDescent="0.25">
      <c r="B131" s="134" t="s">
        <v>193</v>
      </c>
      <c r="C131" s="134" t="s">
        <v>182</v>
      </c>
      <c r="D131" s="139" t="s">
        <v>1040</v>
      </c>
    </row>
    <row r="132" spans="2:4" ht="48" customHeight="1" x14ac:dyDescent="0.25">
      <c r="B132" s="134" t="s">
        <v>184</v>
      </c>
      <c r="C132" s="134" t="s">
        <v>182</v>
      </c>
      <c r="D132" s="139" t="s">
        <v>1041</v>
      </c>
    </row>
    <row r="133" spans="2:4" ht="48" customHeight="1" x14ac:dyDescent="0.25">
      <c r="B133" s="134" t="s">
        <v>190</v>
      </c>
      <c r="C133" s="134" t="s">
        <v>985</v>
      </c>
      <c r="D133" s="139" t="s">
        <v>1042</v>
      </c>
    </row>
    <row r="134" spans="2:4" ht="48" customHeight="1" x14ac:dyDescent="0.25">
      <c r="B134" s="134" t="s">
        <v>259</v>
      </c>
      <c r="C134" s="134" t="s">
        <v>984</v>
      </c>
      <c r="D134" s="139" t="s">
        <v>1043</v>
      </c>
    </row>
    <row r="135" spans="2:4" ht="48" customHeight="1" x14ac:dyDescent="0.25">
      <c r="B135" s="134" t="s">
        <v>921</v>
      </c>
      <c r="C135" s="134" t="s">
        <v>920</v>
      </c>
      <c r="D135" s="139" t="s">
        <v>1094</v>
      </c>
    </row>
    <row r="136" spans="2:4" ht="48" customHeight="1" x14ac:dyDescent="0.25">
      <c r="B136" s="134" t="s">
        <v>215</v>
      </c>
      <c r="C136" s="134" t="s">
        <v>984</v>
      </c>
      <c r="D136" s="139" t="s">
        <v>1044</v>
      </c>
    </row>
    <row r="137" spans="2:4" ht="48" customHeight="1" x14ac:dyDescent="0.25">
      <c r="B137" s="134" t="s">
        <v>263</v>
      </c>
      <c r="C137" s="134" t="s">
        <v>985</v>
      </c>
      <c r="D137" s="139" t="s">
        <v>1045</v>
      </c>
    </row>
    <row r="138" spans="2:4" ht="48" customHeight="1" x14ac:dyDescent="0.25">
      <c r="B138" s="134" t="s">
        <v>187</v>
      </c>
      <c r="C138" s="134" t="s">
        <v>984</v>
      </c>
      <c r="D138" s="139" t="s">
        <v>1046</v>
      </c>
    </row>
    <row r="139" spans="2:4" ht="48" customHeight="1" x14ac:dyDescent="0.25">
      <c r="B139" s="134" t="s">
        <v>919</v>
      </c>
      <c r="C139" s="134" t="s">
        <v>918</v>
      </c>
      <c r="D139" s="223" t="s">
        <v>1095</v>
      </c>
    </row>
    <row r="140" spans="2:4" ht="48" customHeight="1" x14ac:dyDescent="0.25">
      <c r="B140" s="134" t="s">
        <v>210</v>
      </c>
      <c r="C140" s="134" t="s">
        <v>206</v>
      </c>
      <c r="D140" s="139" t="s">
        <v>1047</v>
      </c>
    </row>
    <row r="141" spans="2:4" ht="48" customHeight="1" x14ac:dyDescent="0.25">
      <c r="B141" s="134" t="s">
        <v>192</v>
      </c>
      <c r="C141" s="134" t="s">
        <v>182</v>
      </c>
      <c r="D141" s="139" t="s">
        <v>1048</v>
      </c>
    </row>
    <row r="142" spans="2:4" ht="48" customHeight="1" x14ac:dyDescent="0.25">
      <c r="B142" s="134" t="s">
        <v>194</v>
      </c>
      <c r="C142" s="134" t="s">
        <v>984</v>
      </c>
      <c r="D142" s="139" t="s">
        <v>1049</v>
      </c>
    </row>
    <row r="143" spans="2:4" ht="48" customHeight="1" x14ac:dyDescent="0.25">
      <c r="B143" s="134" t="s">
        <v>209</v>
      </c>
      <c r="C143" s="134" t="s">
        <v>206</v>
      </c>
      <c r="D143" s="139" t="s">
        <v>1050</v>
      </c>
    </row>
    <row r="144" spans="2:4" ht="48" customHeight="1" x14ac:dyDescent="0.25">
      <c r="B144" s="134" t="s">
        <v>195</v>
      </c>
      <c r="C144" s="134" t="s">
        <v>984</v>
      </c>
      <c r="D144" s="139" t="s">
        <v>1051</v>
      </c>
    </row>
    <row r="145" spans="2:4" ht="48" customHeight="1" x14ac:dyDescent="0.25">
      <c r="B145" s="134" t="s">
        <v>248</v>
      </c>
      <c r="C145" s="134" t="s">
        <v>182</v>
      </c>
      <c r="D145" s="139" t="s">
        <v>1052</v>
      </c>
    </row>
    <row r="146" spans="2:4" ht="48" customHeight="1" x14ac:dyDescent="0.25">
      <c r="B146" s="134" t="s">
        <v>251</v>
      </c>
      <c r="C146" s="134" t="s">
        <v>182</v>
      </c>
      <c r="D146" s="139" t="s">
        <v>1053</v>
      </c>
    </row>
    <row r="147" spans="2:4" ht="48" customHeight="1" x14ac:dyDescent="0.25">
      <c r="B147" s="134" t="s">
        <v>203</v>
      </c>
      <c r="C147" s="134" t="s">
        <v>984</v>
      </c>
      <c r="D147" s="139" t="s">
        <v>1054</v>
      </c>
    </row>
    <row r="148" spans="2:4" ht="48" customHeight="1" x14ac:dyDescent="0.25">
      <c r="B148" s="134" t="s">
        <v>253</v>
      </c>
      <c r="C148" s="134" t="s">
        <v>984</v>
      </c>
      <c r="D148" s="139" t="s">
        <v>1055</v>
      </c>
    </row>
    <row r="149" spans="2:4" ht="48" customHeight="1" x14ac:dyDescent="0.25">
      <c r="B149" s="134" t="s">
        <v>324</v>
      </c>
      <c r="C149" s="134" t="s">
        <v>325</v>
      </c>
      <c r="D149" s="139" t="s">
        <v>1056</v>
      </c>
    </row>
    <row r="150" spans="2:4" ht="48" customHeight="1" x14ac:dyDescent="0.25">
      <c r="B150" s="134" t="s">
        <v>213</v>
      </c>
      <c r="C150" s="134" t="s">
        <v>989</v>
      </c>
      <c r="D150" s="139" t="s">
        <v>1057</v>
      </c>
    </row>
    <row r="151" spans="2:4" ht="48" customHeight="1" x14ac:dyDescent="0.25">
      <c r="B151" s="134" t="s">
        <v>214</v>
      </c>
      <c r="C151" s="134" t="s">
        <v>984</v>
      </c>
      <c r="D151" s="139" t="s">
        <v>1058</v>
      </c>
    </row>
    <row r="152" spans="2:4" ht="48" customHeight="1" x14ac:dyDescent="0.25">
      <c r="B152" s="134" t="s">
        <v>186</v>
      </c>
      <c r="C152" s="134" t="s">
        <v>984</v>
      </c>
      <c r="D152" s="139" t="s">
        <v>1059</v>
      </c>
    </row>
    <row r="153" spans="2:4" ht="48" customHeight="1" x14ac:dyDescent="0.25">
      <c r="B153" s="134" t="s">
        <v>201</v>
      </c>
      <c r="C153" s="134" t="s">
        <v>202</v>
      </c>
      <c r="D153" s="139" t="s">
        <v>1060</v>
      </c>
    </row>
    <row r="154" spans="2:4" ht="48" customHeight="1" x14ac:dyDescent="0.25">
      <c r="B154" s="134" t="s">
        <v>191</v>
      </c>
      <c r="C154" s="134" t="s">
        <v>985</v>
      </c>
      <c r="D154" s="139" t="s">
        <v>1061</v>
      </c>
    </row>
    <row r="155" spans="2:4" ht="48" customHeight="1" x14ac:dyDescent="0.25">
      <c r="B155" s="134" t="s">
        <v>296</v>
      </c>
      <c r="C155" s="134" t="s">
        <v>990</v>
      </c>
      <c r="D155" s="139" t="s">
        <v>1062</v>
      </c>
    </row>
    <row r="156" spans="2:4" ht="48" customHeight="1" x14ac:dyDescent="0.25">
      <c r="B156" s="134" t="s">
        <v>45</v>
      </c>
      <c r="C156" s="134"/>
      <c r="D156" s="139"/>
    </row>
    <row r="158" spans="2:4" x14ac:dyDescent="0.25">
      <c r="B158" s="37" t="s">
        <v>290</v>
      </c>
      <c r="C158" s="37" t="s">
        <v>180</v>
      </c>
      <c r="D158" s="37" t="s">
        <v>181</v>
      </c>
    </row>
    <row r="159" spans="2:4" ht="45" customHeight="1" x14ac:dyDescent="0.25">
      <c r="B159" s="139" t="s">
        <v>271</v>
      </c>
      <c r="C159" s="139" t="s">
        <v>267</v>
      </c>
      <c r="D159" s="139" t="s">
        <v>1063</v>
      </c>
    </row>
    <row r="160" spans="2:4" ht="45" customHeight="1" x14ac:dyDescent="0.25">
      <c r="B160" s="139" t="s">
        <v>274</v>
      </c>
      <c r="C160" s="139" t="s">
        <v>267</v>
      </c>
      <c r="D160" s="139" t="s">
        <v>1064</v>
      </c>
    </row>
    <row r="161" spans="2:4" ht="45" customHeight="1" x14ac:dyDescent="0.25">
      <c r="B161" s="139" t="s">
        <v>285</v>
      </c>
      <c r="C161" s="139" t="s">
        <v>267</v>
      </c>
      <c r="D161" s="139" t="s">
        <v>1065</v>
      </c>
    </row>
    <row r="162" spans="2:4" ht="45" customHeight="1" x14ac:dyDescent="0.25">
      <c r="B162" s="139" t="s">
        <v>282</v>
      </c>
      <c r="C162" s="139" t="s">
        <v>283</v>
      </c>
      <c r="D162" s="139" t="s">
        <v>1066</v>
      </c>
    </row>
    <row r="163" spans="2:4" ht="45" customHeight="1" x14ac:dyDescent="0.25">
      <c r="B163" s="139" t="s">
        <v>266</v>
      </c>
      <c r="C163" s="139" t="s">
        <v>267</v>
      </c>
      <c r="D163" s="139" t="s">
        <v>1067</v>
      </c>
    </row>
    <row r="164" spans="2:4" ht="45" customHeight="1" x14ac:dyDescent="0.25">
      <c r="B164" s="139" t="s">
        <v>277</v>
      </c>
      <c r="C164" s="139" t="s">
        <v>278</v>
      </c>
      <c r="D164" s="139" t="s">
        <v>1068</v>
      </c>
    </row>
    <row r="165" spans="2:4" ht="45" customHeight="1" x14ac:dyDescent="0.25">
      <c r="B165" s="139" t="s">
        <v>279</v>
      </c>
      <c r="C165" s="139" t="s">
        <v>280</v>
      </c>
      <c r="D165" s="139" t="s">
        <v>1069</v>
      </c>
    </row>
    <row r="166" spans="2:4" ht="45" customHeight="1" x14ac:dyDescent="0.25">
      <c r="B166" s="139" t="s">
        <v>264</v>
      </c>
      <c r="C166" s="139" t="s">
        <v>265</v>
      </c>
      <c r="D166" s="139" t="s">
        <v>1070</v>
      </c>
    </row>
    <row r="167" spans="2:4" ht="45" customHeight="1" x14ac:dyDescent="0.25">
      <c r="B167" s="139" t="s">
        <v>284</v>
      </c>
      <c r="C167" s="139" t="s">
        <v>267</v>
      </c>
      <c r="D167" s="139" t="s">
        <v>1071</v>
      </c>
    </row>
    <row r="168" spans="2:4" ht="45" customHeight="1" x14ac:dyDescent="0.25">
      <c r="B168" s="139" t="s">
        <v>273</v>
      </c>
      <c r="C168" s="139" t="s">
        <v>267</v>
      </c>
      <c r="D168" s="139" t="s">
        <v>1072</v>
      </c>
    </row>
    <row r="169" spans="2:4" ht="45" customHeight="1" x14ac:dyDescent="0.25">
      <c r="B169" s="139" t="s">
        <v>287</v>
      </c>
      <c r="C169" s="139" t="s">
        <v>267</v>
      </c>
      <c r="D169" s="139" t="s">
        <v>1073</v>
      </c>
    </row>
    <row r="170" spans="2:4" ht="45" customHeight="1" x14ac:dyDescent="0.25">
      <c r="B170" s="139" t="s">
        <v>276</v>
      </c>
      <c r="C170" s="139" t="s">
        <v>267</v>
      </c>
      <c r="D170" s="139" t="s">
        <v>1074</v>
      </c>
    </row>
    <row r="171" spans="2:4" ht="45" customHeight="1" x14ac:dyDescent="0.25">
      <c r="B171" s="139" t="s">
        <v>281</v>
      </c>
      <c r="C171" s="139" t="s">
        <v>267</v>
      </c>
      <c r="D171" s="139" t="s">
        <v>1075</v>
      </c>
    </row>
    <row r="172" spans="2:4" ht="45" customHeight="1" x14ac:dyDescent="0.25">
      <c r="B172" s="139" t="s">
        <v>272</v>
      </c>
      <c r="C172" s="139" t="s">
        <v>267</v>
      </c>
      <c r="D172" s="139" t="s">
        <v>1076</v>
      </c>
    </row>
    <row r="173" spans="2:4" ht="45" customHeight="1" x14ac:dyDescent="0.25">
      <c r="B173" s="139" t="s">
        <v>270</v>
      </c>
      <c r="C173" s="139" t="s">
        <v>267</v>
      </c>
      <c r="D173" s="139" t="s">
        <v>1077</v>
      </c>
    </row>
    <row r="174" spans="2:4" ht="45" customHeight="1" x14ac:dyDescent="0.25">
      <c r="B174" s="139" t="s">
        <v>288</v>
      </c>
      <c r="C174" s="139" t="s">
        <v>289</v>
      </c>
      <c r="D174" s="139" t="s">
        <v>1078</v>
      </c>
    </row>
    <row r="175" spans="2:4" ht="45" customHeight="1" x14ac:dyDescent="0.25">
      <c r="B175" s="139" t="s">
        <v>268</v>
      </c>
      <c r="C175" s="139" t="s">
        <v>269</v>
      </c>
      <c r="D175" s="139" t="s">
        <v>1079</v>
      </c>
    </row>
    <row r="176" spans="2:4" ht="45" customHeight="1" x14ac:dyDescent="0.25">
      <c r="B176" s="139" t="s">
        <v>275</v>
      </c>
      <c r="C176" s="139" t="s">
        <v>267</v>
      </c>
      <c r="D176" s="139" t="s">
        <v>1080</v>
      </c>
    </row>
    <row r="177" spans="2:4" ht="45" customHeight="1" x14ac:dyDescent="0.25">
      <c r="B177" s="139" t="s">
        <v>286</v>
      </c>
      <c r="C177" s="139" t="s">
        <v>267</v>
      </c>
      <c r="D177" s="139" t="s">
        <v>1081</v>
      </c>
    </row>
    <row r="178" spans="2:4" ht="45" customHeight="1" x14ac:dyDescent="0.25">
      <c r="B178" s="139" t="s">
        <v>45</v>
      </c>
      <c r="C178" s="139"/>
      <c r="D178" s="139"/>
    </row>
    <row r="180" spans="2:4" x14ac:dyDescent="0.25">
      <c r="B180" s="37" t="s">
        <v>403</v>
      </c>
      <c r="C180" s="37" t="s">
        <v>794</v>
      </c>
    </row>
    <row r="181" spans="2:4" x14ac:dyDescent="0.25">
      <c r="B181" s="139" t="s">
        <v>404</v>
      </c>
      <c r="C181" s="139" t="s">
        <v>795</v>
      </c>
    </row>
    <row r="182" spans="2:4" x14ac:dyDescent="0.25">
      <c r="B182" s="139" t="s">
        <v>405</v>
      </c>
      <c r="C182" s="139" t="s">
        <v>795</v>
      </c>
    </row>
    <row r="183" spans="2:4" x14ac:dyDescent="0.25">
      <c r="B183" s="139" t="s">
        <v>406</v>
      </c>
      <c r="C183" s="139" t="s">
        <v>790</v>
      </c>
    </row>
    <row r="184" spans="2:4" x14ac:dyDescent="0.25">
      <c r="B184" s="139" t="s">
        <v>407</v>
      </c>
      <c r="C184" s="139" t="s">
        <v>790</v>
      </c>
    </row>
    <row r="185" spans="2:4" x14ac:dyDescent="0.25">
      <c r="B185" s="132" t="s">
        <v>408</v>
      </c>
      <c r="C185" s="132" t="s">
        <v>795</v>
      </c>
    </row>
    <row r="186" spans="2:4" x14ac:dyDescent="0.25">
      <c r="B186" s="132" t="s">
        <v>409</v>
      </c>
      <c r="C186" s="132" t="s">
        <v>796</v>
      </c>
    </row>
    <row r="187" spans="2:4" x14ac:dyDescent="0.25">
      <c r="B187" s="132" t="s">
        <v>410</v>
      </c>
      <c r="C187" s="132" t="s">
        <v>796</v>
      </c>
    </row>
    <row r="188" spans="2:4" x14ac:dyDescent="0.25">
      <c r="B188" s="132" t="s">
        <v>411</v>
      </c>
      <c r="C188" s="132" t="s">
        <v>795</v>
      </c>
    </row>
    <row r="189" spans="2:4" x14ac:dyDescent="0.25">
      <c r="B189" s="132" t="s">
        <v>412</v>
      </c>
      <c r="C189" s="132" t="s">
        <v>796</v>
      </c>
    </row>
    <row r="190" spans="2:4" x14ac:dyDescent="0.25">
      <c r="B190" s="132" t="s">
        <v>413</v>
      </c>
      <c r="C190" s="132" t="s">
        <v>790</v>
      </c>
    </row>
    <row r="191" spans="2:4" x14ac:dyDescent="0.25">
      <c r="B191" s="132" t="s">
        <v>414</v>
      </c>
      <c r="C191" s="132" t="s">
        <v>790</v>
      </c>
    </row>
    <row r="192" spans="2:4" x14ac:dyDescent="0.25">
      <c r="B192" s="132" t="s">
        <v>415</v>
      </c>
      <c r="C192" s="132" t="s">
        <v>790</v>
      </c>
    </row>
    <row r="193" spans="2:3" x14ac:dyDescent="0.25">
      <c r="B193" s="132" t="s">
        <v>416</v>
      </c>
      <c r="C193" s="132" t="s">
        <v>790</v>
      </c>
    </row>
    <row r="194" spans="2:3" x14ac:dyDescent="0.25">
      <c r="B194" s="132" t="s">
        <v>417</v>
      </c>
      <c r="C194" s="132" t="s">
        <v>790</v>
      </c>
    </row>
    <row r="195" spans="2:3" x14ac:dyDescent="0.25">
      <c r="B195" s="132" t="s">
        <v>418</v>
      </c>
      <c r="C195" s="132" t="s">
        <v>790</v>
      </c>
    </row>
    <row r="196" spans="2:3" x14ac:dyDescent="0.25">
      <c r="B196" s="132" t="s">
        <v>419</v>
      </c>
      <c r="C196" s="132" t="s">
        <v>790</v>
      </c>
    </row>
    <row r="197" spans="2:3" x14ac:dyDescent="0.25">
      <c r="B197" s="132" t="s">
        <v>420</v>
      </c>
      <c r="C197" s="132" t="s">
        <v>790</v>
      </c>
    </row>
    <row r="198" spans="2:3" x14ac:dyDescent="0.25">
      <c r="B198" s="132" t="s">
        <v>421</v>
      </c>
      <c r="C198" s="132" t="s">
        <v>790</v>
      </c>
    </row>
    <row r="199" spans="2:3" x14ac:dyDescent="0.25">
      <c r="B199" s="132" t="s">
        <v>422</v>
      </c>
      <c r="C199" s="132" t="s">
        <v>790</v>
      </c>
    </row>
    <row r="200" spans="2:3" x14ac:dyDescent="0.25">
      <c r="B200" s="132" t="s">
        <v>423</v>
      </c>
      <c r="C200" s="132" t="s">
        <v>790</v>
      </c>
    </row>
    <row r="201" spans="2:3" x14ac:dyDescent="0.25">
      <c r="B201" s="132" t="s">
        <v>424</v>
      </c>
      <c r="C201" s="132" t="s">
        <v>790</v>
      </c>
    </row>
    <row r="202" spans="2:3" x14ac:dyDescent="0.25">
      <c r="B202" s="132" t="s">
        <v>425</v>
      </c>
      <c r="C202" s="132" t="s">
        <v>796</v>
      </c>
    </row>
    <row r="203" spans="2:3" x14ac:dyDescent="0.25">
      <c r="B203" s="132" t="s">
        <v>426</v>
      </c>
      <c r="C203" s="132" t="s">
        <v>790</v>
      </c>
    </row>
    <row r="204" spans="2:3" x14ac:dyDescent="0.25">
      <c r="B204" s="132" t="s">
        <v>427</v>
      </c>
      <c r="C204" s="132" t="s">
        <v>790</v>
      </c>
    </row>
    <row r="205" spans="2:3" x14ac:dyDescent="0.25">
      <c r="B205" s="132" t="s">
        <v>428</v>
      </c>
      <c r="C205" s="132" t="s">
        <v>790</v>
      </c>
    </row>
    <row r="206" spans="2:3" x14ac:dyDescent="0.25">
      <c r="B206" s="132" t="s">
        <v>429</v>
      </c>
      <c r="C206" s="132" t="s">
        <v>790</v>
      </c>
    </row>
    <row r="207" spans="2:3" x14ac:dyDescent="0.25">
      <c r="B207" s="132" t="s">
        <v>430</v>
      </c>
      <c r="C207" s="132" t="s">
        <v>790</v>
      </c>
    </row>
    <row r="208" spans="2:3" x14ac:dyDescent="0.25">
      <c r="B208" s="132" t="s">
        <v>431</v>
      </c>
      <c r="C208" s="132" t="s">
        <v>797</v>
      </c>
    </row>
    <row r="209" spans="2:3" x14ac:dyDescent="0.25">
      <c r="B209" s="132" t="s">
        <v>432</v>
      </c>
      <c r="C209" s="132" t="s">
        <v>790</v>
      </c>
    </row>
    <row r="210" spans="2:3" x14ac:dyDescent="0.25">
      <c r="B210" s="132" t="s">
        <v>433</v>
      </c>
      <c r="C210" s="132" t="s">
        <v>790</v>
      </c>
    </row>
    <row r="211" spans="2:3" x14ac:dyDescent="0.25">
      <c r="B211" s="132" t="s">
        <v>434</v>
      </c>
      <c r="C211" s="132" t="s">
        <v>790</v>
      </c>
    </row>
    <row r="212" spans="2:3" x14ac:dyDescent="0.25">
      <c r="B212" s="132" t="s">
        <v>435</v>
      </c>
      <c r="C212" s="132" t="s">
        <v>790</v>
      </c>
    </row>
    <row r="213" spans="2:3" x14ac:dyDescent="0.25">
      <c r="B213" s="132" t="s">
        <v>436</v>
      </c>
      <c r="C213" s="132" t="s">
        <v>790</v>
      </c>
    </row>
    <row r="214" spans="2:3" x14ac:dyDescent="0.25">
      <c r="B214" s="132" t="s">
        <v>437</v>
      </c>
      <c r="C214" s="132" t="s">
        <v>790</v>
      </c>
    </row>
    <row r="215" spans="2:3" x14ac:dyDescent="0.25">
      <c r="B215" s="132" t="s">
        <v>438</v>
      </c>
      <c r="C215" s="132" t="s">
        <v>790</v>
      </c>
    </row>
    <row r="216" spans="2:3" x14ac:dyDescent="0.25">
      <c r="B216" s="132" t="s">
        <v>439</v>
      </c>
      <c r="C216" s="132" t="s">
        <v>790</v>
      </c>
    </row>
    <row r="217" spans="2:3" x14ac:dyDescent="0.25">
      <c r="B217" s="132" t="s">
        <v>440</v>
      </c>
      <c r="C217" s="132" t="s">
        <v>797</v>
      </c>
    </row>
    <row r="218" spans="2:3" x14ac:dyDescent="0.25">
      <c r="B218" s="132" t="s">
        <v>441</v>
      </c>
      <c r="C218" s="132" t="s">
        <v>790</v>
      </c>
    </row>
    <row r="219" spans="2:3" x14ac:dyDescent="0.25">
      <c r="B219" s="132" t="s">
        <v>442</v>
      </c>
      <c r="C219" s="132" t="s">
        <v>790</v>
      </c>
    </row>
    <row r="220" spans="2:3" x14ac:dyDescent="0.25">
      <c r="B220" s="132" t="s">
        <v>443</v>
      </c>
      <c r="C220" s="132" t="s">
        <v>797</v>
      </c>
    </row>
    <row r="221" spans="2:3" x14ac:dyDescent="0.25">
      <c r="B221" s="132" t="s">
        <v>444</v>
      </c>
      <c r="C221" s="132" t="s">
        <v>790</v>
      </c>
    </row>
    <row r="222" spans="2:3" x14ac:dyDescent="0.25">
      <c r="B222" s="132" t="s">
        <v>445</v>
      </c>
      <c r="C222" s="132" t="s">
        <v>790</v>
      </c>
    </row>
    <row r="223" spans="2:3" x14ac:dyDescent="0.25">
      <c r="B223" s="132" t="s">
        <v>446</v>
      </c>
      <c r="C223" s="132" t="s">
        <v>790</v>
      </c>
    </row>
    <row r="224" spans="2:3" x14ac:dyDescent="0.25">
      <c r="B224" s="132" t="s">
        <v>447</v>
      </c>
      <c r="C224" s="132" t="s">
        <v>790</v>
      </c>
    </row>
    <row r="225" spans="2:3" x14ac:dyDescent="0.25">
      <c r="B225" s="132" t="s">
        <v>448</v>
      </c>
      <c r="C225" s="132" t="s">
        <v>790</v>
      </c>
    </row>
    <row r="226" spans="2:3" x14ac:dyDescent="0.25">
      <c r="B226" s="132" t="s">
        <v>449</v>
      </c>
      <c r="C226" s="132" t="s">
        <v>790</v>
      </c>
    </row>
    <row r="227" spans="2:3" x14ac:dyDescent="0.25">
      <c r="B227" s="132" t="s">
        <v>450</v>
      </c>
      <c r="C227" s="132" t="s">
        <v>790</v>
      </c>
    </row>
    <row r="228" spans="2:3" x14ac:dyDescent="0.25">
      <c r="B228" s="132" t="s">
        <v>451</v>
      </c>
      <c r="C228" s="132" t="s">
        <v>790</v>
      </c>
    </row>
    <row r="229" spans="2:3" x14ac:dyDescent="0.25">
      <c r="B229" s="132" t="s">
        <v>452</v>
      </c>
      <c r="C229" s="132" t="s">
        <v>790</v>
      </c>
    </row>
    <row r="230" spans="2:3" x14ac:dyDescent="0.25">
      <c r="B230" s="132" t="s">
        <v>453</v>
      </c>
      <c r="C230" s="132" t="s">
        <v>790</v>
      </c>
    </row>
    <row r="231" spans="2:3" x14ac:dyDescent="0.25">
      <c r="B231" s="132" t="s">
        <v>454</v>
      </c>
      <c r="C231" s="132" t="s">
        <v>797</v>
      </c>
    </row>
    <row r="232" spans="2:3" x14ac:dyDescent="0.25">
      <c r="B232" s="132" t="s">
        <v>455</v>
      </c>
      <c r="C232" s="132" t="s">
        <v>795</v>
      </c>
    </row>
    <row r="233" spans="2:3" x14ac:dyDescent="0.25">
      <c r="B233" s="132" t="s">
        <v>456</v>
      </c>
      <c r="C233" s="132" t="s">
        <v>790</v>
      </c>
    </row>
    <row r="234" spans="2:3" x14ac:dyDescent="0.25">
      <c r="B234" s="132" t="s">
        <v>457</v>
      </c>
      <c r="C234" s="132" t="s">
        <v>790</v>
      </c>
    </row>
    <row r="235" spans="2:3" x14ac:dyDescent="0.25">
      <c r="B235" s="132" t="s">
        <v>458</v>
      </c>
      <c r="C235" s="132" t="s">
        <v>790</v>
      </c>
    </row>
    <row r="236" spans="2:3" x14ac:dyDescent="0.25">
      <c r="B236" s="132" t="s">
        <v>459</v>
      </c>
      <c r="C236" s="132" t="s">
        <v>790</v>
      </c>
    </row>
    <row r="237" spans="2:3" x14ac:dyDescent="0.25">
      <c r="B237" s="132" t="s">
        <v>460</v>
      </c>
      <c r="C237" s="132" t="s">
        <v>790</v>
      </c>
    </row>
    <row r="238" spans="2:3" x14ac:dyDescent="0.25">
      <c r="B238" s="132" t="s">
        <v>461</v>
      </c>
      <c r="C238" s="132" t="s">
        <v>797</v>
      </c>
    </row>
    <row r="239" spans="2:3" x14ac:dyDescent="0.25">
      <c r="B239" s="132" t="s">
        <v>462</v>
      </c>
      <c r="C239" s="132" t="s">
        <v>797</v>
      </c>
    </row>
    <row r="240" spans="2:3" x14ac:dyDescent="0.25">
      <c r="B240" s="132" t="s">
        <v>463</v>
      </c>
      <c r="C240" s="132" t="s">
        <v>790</v>
      </c>
    </row>
    <row r="241" spans="2:3" x14ac:dyDescent="0.25">
      <c r="B241" s="132" t="s">
        <v>464</v>
      </c>
      <c r="C241" s="132" t="s">
        <v>796</v>
      </c>
    </row>
    <row r="242" spans="2:3" x14ac:dyDescent="0.25">
      <c r="B242" s="132" t="s">
        <v>465</v>
      </c>
      <c r="C242" s="132" t="s">
        <v>790</v>
      </c>
    </row>
    <row r="243" spans="2:3" x14ac:dyDescent="0.25">
      <c r="B243" s="132" t="s">
        <v>466</v>
      </c>
      <c r="C243" s="132" t="s">
        <v>797</v>
      </c>
    </row>
    <row r="244" spans="2:3" x14ac:dyDescent="0.25">
      <c r="B244" s="132" t="s">
        <v>467</v>
      </c>
      <c r="C244" s="132" t="s">
        <v>790</v>
      </c>
    </row>
    <row r="245" spans="2:3" x14ac:dyDescent="0.25">
      <c r="B245" s="132" t="s">
        <v>468</v>
      </c>
      <c r="C245" s="132" t="s">
        <v>790</v>
      </c>
    </row>
    <row r="246" spans="2:3" x14ac:dyDescent="0.25">
      <c r="B246" s="132" t="s">
        <v>469</v>
      </c>
      <c r="C246" s="132" t="s">
        <v>790</v>
      </c>
    </row>
    <row r="247" spans="2:3" x14ac:dyDescent="0.25">
      <c r="B247" s="132" t="s">
        <v>470</v>
      </c>
      <c r="C247" s="132" t="s">
        <v>790</v>
      </c>
    </row>
    <row r="248" spans="2:3" x14ac:dyDescent="0.25">
      <c r="B248" s="132" t="s">
        <v>471</v>
      </c>
      <c r="C248" s="132" t="s">
        <v>790</v>
      </c>
    </row>
    <row r="249" spans="2:3" x14ac:dyDescent="0.25">
      <c r="B249" s="132" t="s">
        <v>472</v>
      </c>
      <c r="C249" s="132" t="s">
        <v>790</v>
      </c>
    </row>
    <row r="250" spans="2:3" x14ac:dyDescent="0.25">
      <c r="B250" s="132" t="s">
        <v>473</v>
      </c>
      <c r="C250" s="132" t="s">
        <v>790</v>
      </c>
    </row>
    <row r="251" spans="2:3" x14ac:dyDescent="0.25">
      <c r="B251" s="132" t="s">
        <v>474</v>
      </c>
      <c r="C251" s="132" t="s">
        <v>790</v>
      </c>
    </row>
    <row r="252" spans="2:3" x14ac:dyDescent="0.25">
      <c r="B252" s="132" t="s">
        <v>475</v>
      </c>
      <c r="C252" s="132" t="s">
        <v>790</v>
      </c>
    </row>
    <row r="253" spans="2:3" x14ac:dyDescent="0.25">
      <c r="B253" s="132" t="s">
        <v>476</v>
      </c>
      <c r="C253" s="132" t="s">
        <v>795</v>
      </c>
    </row>
    <row r="254" spans="2:3" x14ac:dyDescent="0.25">
      <c r="B254" s="132" t="s">
        <v>477</v>
      </c>
      <c r="C254" s="132" t="s">
        <v>790</v>
      </c>
    </row>
    <row r="255" spans="2:3" x14ac:dyDescent="0.25">
      <c r="B255" s="132" t="s">
        <v>478</v>
      </c>
      <c r="C255" s="132" t="s">
        <v>795</v>
      </c>
    </row>
    <row r="256" spans="2:3" x14ac:dyDescent="0.25">
      <c r="B256" s="132" t="s">
        <v>479</v>
      </c>
      <c r="C256" s="132" t="s">
        <v>790</v>
      </c>
    </row>
    <row r="257" spans="2:3" x14ac:dyDescent="0.25">
      <c r="B257" s="132" t="s">
        <v>480</v>
      </c>
      <c r="C257" s="132" t="s">
        <v>797</v>
      </c>
    </row>
    <row r="258" spans="2:3" x14ac:dyDescent="0.25">
      <c r="B258" s="132" t="s">
        <v>481</v>
      </c>
      <c r="C258" s="132" t="s">
        <v>790</v>
      </c>
    </row>
    <row r="259" spans="2:3" x14ac:dyDescent="0.25">
      <c r="B259" s="132" t="s">
        <v>482</v>
      </c>
      <c r="C259" s="132" t="s">
        <v>790</v>
      </c>
    </row>
    <row r="260" spans="2:3" x14ac:dyDescent="0.25">
      <c r="B260" s="132" t="s">
        <v>483</v>
      </c>
      <c r="C260" s="132" t="s">
        <v>790</v>
      </c>
    </row>
    <row r="261" spans="2:3" x14ac:dyDescent="0.25">
      <c r="B261" s="132" t="s">
        <v>484</v>
      </c>
      <c r="C261" s="132" t="s">
        <v>790</v>
      </c>
    </row>
    <row r="262" spans="2:3" x14ac:dyDescent="0.25">
      <c r="B262" s="132" t="s">
        <v>485</v>
      </c>
      <c r="C262" s="132" t="s">
        <v>790</v>
      </c>
    </row>
    <row r="263" spans="2:3" x14ac:dyDescent="0.25">
      <c r="B263" s="132" t="s">
        <v>486</v>
      </c>
      <c r="C263" s="132" t="s">
        <v>790</v>
      </c>
    </row>
    <row r="264" spans="2:3" x14ac:dyDescent="0.25">
      <c r="B264" s="132" t="s">
        <v>487</v>
      </c>
      <c r="C264" s="132" t="s">
        <v>790</v>
      </c>
    </row>
    <row r="265" spans="2:3" x14ac:dyDescent="0.25">
      <c r="B265" s="132" t="s">
        <v>488</v>
      </c>
      <c r="C265" s="132" t="s">
        <v>790</v>
      </c>
    </row>
    <row r="266" spans="2:3" x14ac:dyDescent="0.25">
      <c r="B266" s="132" t="s">
        <v>489</v>
      </c>
      <c r="C266" s="132" t="s">
        <v>790</v>
      </c>
    </row>
    <row r="267" spans="2:3" x14ac:dyDescent="0.25">
      <c r="B267" s="132" t="s">
        <v>490</v>
      </c>
      <c r="C267" s="132" t="s">
        <v>790</v>
      </c>
    </row>
    <row r="268" spans="2:3" x14ac:dyDescent="0.25">
      <c r="B268" s="132" t="s">
        <v>491</v>
      </c>
      <c r="C268" s="132" t="s">
        <v>790</v>
      </c>
    </row>
    <row r="269" spans="2:3" x14ac:dyDescent="0.25">
      <c r="B269" s="132" t="s">
        <v>492</v>
      </c>
      <c r="C269" s="132" t="s">
        <v>797</v>
      </c>
    </row>
    <row r="270" spans="2:3" x14ac:dyDescent="0.25">
      <c r="B270" s="132" t="s">
        <v>493</v>
      </c>
      <c r="C270" s="132" t="s">
        <v>796</v>
      </c>
    </row>
    <row r="271" spans="2:3" x14ac:dyDescent="0.25">
      <c r="B271" s="132" t="s">
        <v>494</v>
      </c>
      <c r="C271" s="132" t="s">
        <v>790</v>
      </c>
    </row>
    <row r="272" spans="2:3" x14ac:dyDescent="0.25">
      <c r="B272" s="132" t="s">
        <v>495</v>
      </c>
      <c r="C272" s="132" t="s">
        <v>790</v>
      </c>
    </row>
    <row r="273" spans="2:3" x14ac:dyDescent="0.25">
      <c r="B273" s="132" t="s">
        <v>496</v>
      </c>
      <c r="C273" s="132" t="s">
        <v>796</v>
      </c>
    </row>
    <row r="274" spans="2:3" x14ac:dyDescent="0.25">
      <c r="B274" s="132" t="s">
        <v>497</v>
      </c>
      <c r="C274" s="132" t="s">
        <v>790</v>
      </c>
    </row>
    <row r="275" spans="2:3" x14ac:dyDescent="0.25">
      <c r="B275" s="132" t="s">
        <v>498</v>
      </c>
      <c r="C275" s="132" t="s">
        <v>790</v>
      </c>
    </row>
    <row r="276" spans="2:3" x14ac:dyDescent="0.25">
      <c r="B276" s="132" t="s">
        <v>499</v>
      </c>
      <c r="C276" s="132" t="s">
        <v>790</v>
      </c>
    </row>
    <row r="277" spans="2:3" x14ac:dyDescent="0.25">
      <c r="B277" s="132" t="s">
        <v>500</v>
      </c>
      <c r="C277" s="132" t="s">
        <v>790</v>
      </c>
    </row>
    <row r="278" spans="2:3" x14ac:dyDescent="0.25">
      <c r="B278" s="132" t="s">
        <v>501</v>
      </c>
      <c r="C278" s="132" t="s">
        <v>795</v>
      </c>
    </row>
    <row r="279" spans="2:3" x14ac:dyDescent="0.25">
      <c r="B279" s="132" t="s">
        <v>502</v>
      </c>
      <c r="C279" s="132" t="s">
        <v>795</v>
      </c>
    </row>
    <row r="280" spans="2:3" x14ac:dyDescent="0.25">
      <c r="B280" s="132" t="s">
        <v>503</v>
      </c>
      <c r="C280" s="132" t="s">
        <v>790</v>
      </c>
    </row>
    <row r="281" spans="2:3" x14ac:dyDescent="0.25">
      <c r="B281" s="132" t="s">
        <v>504</v>
      </c>
      <c r="C281" s="132" t="s">
        <v>795</v>
      </c>
    </row>
    <row r="282" spans="2:3" x14ac:dyDescent="0.25">
      <c r="B282" s="132" t="s">
        <v>505</v>
      </c>
      <c r="C282" s="132" t="s">
        <v>790</v>
      </c>
    </row>
    <row r="283" spans="2:3" x14ac:dyDescent="0.25">
      <c r="B283" s="132" t="s">
        <v>506</v>
      </c>
      <c r="C283" s="132" t="s">
        <v>790</v>
      </c>
    </row>
    <row r="284" spans="2:3" x14ac:dyDescent="0.25">
      <c r="B284" s="132" t="s">
        <v>507</v>
      </c>
      <c r="C284" s="132" t="s">
        <v>795</v>
      </c>
    </row>
    <row r="285" spans="2:3" x14ac:dyDescent="0.25">
      <c r="B285" s="132" t="s">
        <v>508</v>
      </c>
      <c r="C285" s="132" t="s">
        <v>790</v>
      </c>
    </row>
    <row r="286" spans="2:3" x14ac:dyDescent="0.25">
      <c r="B286" s="132" t="s">
        <v>509</v>
      </c>
      <c r="C286" s="132" t="s">
        <v>790</v>
      </c>
    </row>
    <row r="287" spans="2:3" x14ac:dyDescent="0.25">
      <c r="B287" s="132" t="s">
        <v>510</v>
      </c>
      <c r="C287" s="132" t="s">
        <v>790</v>
      </c>
    </row>
    <row r="288" spans="2:3" x14ac:dyDescent="0.25">
      <c r="B288" s="132" t="s">
        <v>511</v>
      </c>
      <c r="C288" s="132" t="s">
        <v>795</v>
      </c>
    </row>
    <row r="289" spans="2:3" x14ac:dyDescent="0.25">
      <c r="B289" s="132" t="s">
        <v>512</v>
      </c>
      <c r="C289" s="132" t="s">
        <v>795</v>
      </c>
    </row>
    <row r="290" spans="2:3" x14ac:dyDescent="0.25">
      <c r="B290" s="132" t="s">
        <v>513</v>
      </c>
      <c r="C290" s="132" t="s">
        <v>790</v>
      </c>
    </row>
    <row r="291" spans="2:3" x14ac:dyDescent="0.25">
      <c r="B291" s="132" t="s">
        <v>514</v>
      </c>
      <c r="C291" s="132" t="s">
        <v>790</v>
      </c>
    </row>
    <row r="292" spans="2:3" x14ac:dyDescent="0.25">
      <c r="B292" s="132" t="s">
        <v>515</v>
      </c>
      <c r="C292" s="132" t="s">
        <v>790</v>
      </c>
    </row>
    <row r="293" spans="2:3" x14ac:dyDescent="0.25">
      <c r="B293" s="132" t="s">
        <v>516</v>
      </c>
      <c r="C293" s="132" t="s">
        <v>790</v>
      </c>
    </row>
    <row r="294" spans="2:3" x14ac:dyDescent="0.25">
      <c r="B294" s="132" t="s">
        <v>517</v>
      </c>
      <c r="C294" s="132" t="s">
        <v>790</v>
      </c>
    </row>
    <row r="295" spans="2:3" x14ac:dyDescent="0.25">
      <c r="B295" s="132" t="s">
        <v>518</v>
      </c>
      <c r="C295" s="132" t="s">
        <v>790</v>
      </c>
    </row>
    <row r="296" spans="2:3" x14ac:dyDescent="0.25">
      <c r="B296" s="132" t="s">
        <v>519</v>
      </c>
      <c r="C296" s="132" t="s">
        <v>790</v>
      </c>
    </row>
    <row r="297" spans="2:3" x14ac:dyDescent="0.25">
      <c r="B297" s="132" t="s">
        <v>520</v>
      </c>
      <c r="C297" s="132" t="s">
        <v>790</v>
      </c>
    </row>
    <row r="298" spans="2:3" x14ac:dyDescent="0.25">
      <c r="B298" s="132" t="s">
        <v>521</v>
      </c>
      <c r="C298" s="132" t="s">
        <v>790</v>
      </c>
    </row>
    <row r="299" spans="2:3" x14ac:dyDescent="0.25">
      <c r="B299" s="132" t="s">
        <v>522</v>
      </c>
      <c r="C299" s="132" t="s">
        <v>790</v>
      </c>
    </row>
    <row r="300" spans="2:3" x14ac:dyDescent="0.25">
      <c r="B300" s="132" t="s">
        <v>523</v>
      </c>
      <c r="C300" s="132" t="s">
        <v>790</v>
      </c>
    </row>
    <row r="301" spans="2:3" x14ac:dyDescent="0.25">
      <c r="B301" s="132" t="s">
        <v>524</v>
      </c>
      <c r="C301" s="132" t="s">
        <v>790</v>
      </c>
    </row>
    <row r="302" spans="2:3" x14ac:dyDescent="0.25">
      <c r="B302" s="132" t="s">
        <v>525</v>
      </c>
      <c r="C302" s="132" t="s">
        <v>790</v>
      </c>
    </row>
    <row r="303" spans="2:3" x14ac:dyDescent="0.25">
      <c r="B303" s="132" t="s">
        <v>526</v>
      </c>
      <c r="C303" s="132" t="s">
        <v>795</v>
      </c>
    </row>
    <row r="304" spans="2:3" x14ac:dyDescent="0.25">
      <c r="B304" s="132" t="s">
        <v>527</v>
      </c>
      <c r="C304" s="132" t="s">
        <v>790</v>
      </c>
    </row>
    <row r="305" spans="2:3" x14ac:dyDescent="0.25">
      <c r="B305" s="132" t="s">
        <v>528</v>
      </c>
      <c r="C305" s="132" t="s">
        <v>790</v>
      </c>
    </row>
    <row r="306" spans="2:3" x14ac:dyDescent="0.25">
      <c r="B306" s="132" t="s">
        <v>529</v>
      </c>
      <c r="C306" s="132" t="s">
        <v>796</v>
      </c>
    </row>
    <row r="307" spans="2:3" x14ac:dyDescent="0.25">
      <c r="B307" s="132" t="s">
        <v>530</v>
      </c>
      <c r="C307" s="132" t="s">
        <v>795</v>
      </c>
    </row>
    <row r="308" spans="2:3" x14ac:dyDescent="0.25">
      <c r="B308" s="132" t="s">
        <v>531</v>
      </c>
      <c r="C308" s="132" t="s">
        <v>797</v>
      </c>
    </row>
    <row r="309" spans="2:3" x14ac:dyDescent="0.25">
      <c r="B309" s="132" t="s">
        <v>532</v>
      </c>
      <c r="C309" s="132" t="s">
        <v>790</v>
      </c>
    </row>
    <row r="310" spans="2:3" x14ac:dyDescent="0.25">
      <c r="B310" s="132" t="s">
        <v>533</v>
      </c>
      <c r="C310" s="132" t="s">
        <v>790</v>
      </c>
    </row>
    <row r="311" spans="2:3" x14ac:dyDescent="0.25">
      <c r="B311" s="132" t="s">
        <v>534</v>
      </c>
      <c r="C311" s="132" t="s">
        <v>790</v>
      </c>
    </row>
    <row r="312" spans="2:3" x14ac:dyDescent="0.25">
      <c r="B312" s="132" t="s">
        <v>535</v>
      </c>
      <c r="C312" s="132" t="s">
        <v>790</v>
      </c>
    </row>
    <row r="313" spans="2:3" x14ac:dyDescent="0.25">
      <c r="B313" s="132" t="s">
        <v>536</v>
      </c>
      <c r="C313" s="132" t="s">
        <v>790</v>
      </c>
    </row>
    <row r="314" spans="2:3" x14ac:dyDescent="0.25">
      <c r="B314" s="132" t="s">
        <v>537</v>
      </c>
      <c r="C314" s="132" t="s">
        <v>795</v>
      </c>
    </row>
    <row r="315" spans="2:3" x14ac:dyDescent="0.25">
      <c r="B315" s="132" t="s">
        <v>538</v>
      </c>
      <c r="C315" s="132" t="s">
        <v>790</v>
      </c>
    </row>
    <row r="316" spans="2:3" x14ac:dyDescent="0.25">
      <c r="B316" s="132" t="s">
        <v>539</v>
      </c>
      <c r="C316" s="132" t="s">
        <v>790</v>
      </c>
    </row>
    <row r="317" spans="2:3" x14ac:dyDescent="0.25">
      <c r="B317" s="132" t="s">
        <v>540</v>
      </c>
      <c r="C317" s="132" t="s">
        <v>790</v>
      </c>
    </row>
    <row r="318" spans="2:3" x14ac:dyDescent="0.25">
      <c r="B318" s="132" t="s">
        <v>541</v>
      </c>
      <c r="C318" s="132" t="s">
        <v>790</v>
      </c>
    </row>
    <row r="319" spans="2:3" x14ac:dyDescent="0.25">
      <c r="B319" s="132" t="s">
        <v>542</v>
      </c>
      <c r="C319" s="132" t="s">
        <v>790</v>
      </c>
    </row>
    <row r="320" spans="2:3" x14ac:dyDescent="0.25">
      <c r="B320" s="132" t="s">
        <v>543</v>
      </c>
      <c r="C320" s="132" t="s">
        <v>790</v>
      </c>
    </row>
    <row r="321" spans="2:3" x14ac:dyDescent="0.25">
      <c r="B321" s="132" t="s">
        <v>544</v>
      </c>
      <c r="C321" s="132" t="s">
        <v>797</v>
      </c>
    </row>
    <row r="322" spans="2:3" x14ac:dyDescent="0.25">
      <c r="B322" s="132" t="s">
        <v>545</v>
      </c>
      <c r="C322" s="132" t="s">
        <v>790</v>
      </c>
    </row>
    <row r="323" spans="2:3" x14ac:dyDescent="0.25">
      <c r="B323" s="132" t="s">
        <v>546</v>
      </c>
      <c r="C323" s="132" t="s">
        <v>790</v>
      </c>
    </row>
    <row r="324" spans="2:3" x14ac:dyDescent="0.25">
      <c r="B324" s="132" t="s">
        <v>547</v>
      </c>
      <c r="C324" s="132" t="s">
        <v>790</v>
      </c>
    </row>
    <row r="325" spans="2:3" x14ac:dyDescent="0.25">
      <c r="B325" s="132" t="s">
        <v>548</v>
      </c>
      <c r="C325" s="132" t="s">
        <v>790</v>
      </c>
    </row>
    <row r="326" spans="2:3" x14ac:dyDescent="0.25">
      <c r="B326" s="132" t="s">
        <v>549</v>
      </c>
      <c r="C326" s="132" t="s">
        <v>790</v>
      </c>
    </row>
    <row r="327" spans="2:3" x14ac:dyDescent="0.25">
      <c r="B327" s="132" t="s">
        <v>550</v>
      </c>
      <c r="C327" s="132" t="s">
        <v>790</v>
      </c>
    </row>
    <row r="328" spans="2:3" x14ac:dyDescent="0.25">
      <c r="B328" s="132" t="s">
        <v>551</v>
      </c>
      <c r="C328" s="132" t="s">
        <v>790</v>
      </c>
    </row>
    <row r="329" spans="2:3" x14ac:dyDescent="0.25">
      <c r="B329" s="132" t="s">
        <v>552</v>
      </c>
      <c r="C329" s="132" t="s">
        <v>790</v>
      </c>
    </row>
    <row r="330" spans="2:3" x14ac:dyDescent="0.25">
      <c r="B330" s="132" t="s">
        <v>553</v>
      </c>
      <c r="C330" s="132" t="s">
        <v>790</v>
      </c>
    </row>
    <row r="331" spans="2:3" x14ac:dyDescent="0.25">
      <c r="B331" s="132" t="s">
        <v>554</v>
      </c>
      <c r="C331" s="132" t="s">
        <v>790</v>
      </c>
    </row>
    <row r="332" spans="2:3" x14ac:dyDescent="0.25">
      <c r="B332" s="132" t="s">
        <v>555</v>
      </c>
      <c r="C332" s="132" t="s">
        <v>790</v>
      </c>
    </row>
    <row r="333" spans="2:3" x14ac:dyDescent="0.25">
      <c r="B333" s="132" t="s">
        <v>556</v>
      </c>
      <c r="C333" s="132" t="s">
        <v>790</v>
      </c>
    </row>
    <row r="334" spans="2:3" x14ac:dyDescent="0.25">
      <c r="B334" s="132" t="s">
        <v>557</v>
      </c>
      <c r="C334" s="132" t="s">
        <v>790</v>
      </c>
    </row>
    <row r="335" spans="2:3" x14ac:dyDescent="0.25">
      <c r="B335" s="132" t="s">
        <v>558</v>
      </c>
      <c r="C335" s="132" t="s">
        <v>790</v>
      </c>
    </row>
    <row r="336" spans="2:3" x14ac:dyDescent="0.25">
      <c r="B336" s="132" t="s">
        <v>559</v>
      </c>
      <c r="C336" s="132" t="s">
        <v>790</v>
      </c>
    </row>
    <row r="337" spans="2:3" x14ac:dyDescent="0.25">
      <c r="B337" s="132" t="s">
        <v>560</v>
      </c>
      <c r="C337" s="132" t="s">
        <v>795</v>
      </c>
    </row>
    <row r="338" spans="2:3" x14ac:dyDescent="0.25">
      <c r="B338" s="132" t="s">
        <v>561</v>
      </c>
      <c r="C338" s="132" t="s">
        <v>790</v>
      </c>
    </row>
    <row r="339" spans="2:3" x14ac:dyDescent="0.25">
      <c r="B339" s="132" t="s">
        <v>562</v>
      </c>
      <c r="C339" s="132" t="s">
        <v>790</v>
      </c>
    </row>
    <row r="340" spans="2:3" x14ac:dyDescent="0.25">
      <c r="B340" s="132" t="s">
        <v>563</v>
      </c>
      <c r="C340" s="132" t="s">
        <v>790</v>
      </c>
    </row>
    <row r="341" spans="2:3" x14ac:dyDescent="0.25">
      <c r="B341" s="132" t="s">
        <v>564</v>
      </c>
      <c r="C341" s="132" t="s">
        <v>790</v>
      </c>
    </row>
    <row r="342" spans="2:3" x14ac:dyDescent="0.25">
      <c r="B342" s="132" t="s">
        <v>565</v>
      </c>
      <c r="C342" s="132" t="s">
        <v>790</v>
      </c>
    </row>
    <row r="343" spans="2:3" x14ac:dyDescent="0.25">
      <c r="B343" s="132" t="s">
        <v>566</v>
      </c>
      <c r="C343" s="132" t="s">
        <v>790</v>
      </c>
    </row>
    <row r="344" spans="2:3" x14ac:dyDescent="0.25">
      <c r="B344" s="132" t="s">
        <v>567</v>
      </c>
      <c r="C344" s="132" t="s">
        <v>795</v>
      </c>
    </row>
    <row r="345" spans="2:3" x14ac:dyDescent="0.25">
      <c r="B345" s="132" t="s">
        <v>568</v>
      </c>
      <c r="C345" s="132" t="s">
        <v>790</v>
      </c>
    </row>
    <row r="346" spans="2:3" x14ac:dyDescent="0.25">
      <c r="B346" s="132" t="s">
        <v>569</v>
      </c>
      <c r="C346" s="132" t="s">
        <v>797</v>
      </c>
    </row>
    <row r="347" spans="2:3" x14ac:dyDescent="0.25">
      <c r="B347" s="132" t="s">
        <v>570</v>
      </c>
      <c r="C347" s="132" t="s">
        <v>790</v>
      </c>
    </row>
    <row r="348" spans="2:3" x14ac:dyDescent="0.25">
      <c r="B348" s="132" t="s">
        <v>571</v>
      </c>
      <c r="C348" s="132" t="s">
        <v>790</v>
      </c>
    </row>
    <row r="349" spans="2:3" x14ac:dyDescent="0.25">
      <c r="B349" s="132" t="s">
        <v>572</v>
      </c>
      <c r="C349" s="132" t="s">
        <v>790</v>
      </c>
    </row>
    <row r="350" spans="2:3" x14ac:dyDescent="0.25">
      <c r="B350" s="132" t="s">
        <v>573</v>
      </c>
      <c r="C350" s="132" t="s">
        <v>790</v>
      </c>
    </row>
    <row r="351" spans="2:3" x14ac:dyDescent="0.25">
      <c r="B351" s="132" t="s">
        <v>574</v>
      </c>
      <c r="C351" s="132" t="s">
        <v>790</v>
      </c>
    </row>
    <row r="352" spans="2:3" x14ac:dyDescent="0.25">
      <c r="B352" s="132" t="s">
        <v>575</v>
      </c>
      <c r="C352" s="132" t="s">
        <v>790</v>
      </c>
    </row>
    <row r="353" spans="2:3" x14ac:dyDescent="0.25">
      <c r="B353" s="132" t="s">
        <v>576</v>
      </c>
      <c r="C353" s="132" t="s">
        <v>790</v>
      </c>
    </row>
    <row r="354" spans="2:3" x14ac:dyDescent="0.25">
      <c r="B354" s="132" t="s">
        <v>577</v>
      </c>
      <c r="C354" s="132" t="s">
        <v>790</v>
      </c>
    </row>
    <row r="355" spans="2:3" x14ac:dyDescent="0.25">
      <c r="B355" s="132" t="s">
        <v>578</v>
      </c>
      <c r="C355" s="132" t="s">
        <v>790</v>
      </c>
    </row>
    <row r="356" spans="2:3" x14ac:dyDescent="0.25">
      <c r="B356" s="132" t="s">
        <v>579</v>
      </c>
      <c r="C356" s="132" t="s">
        <v>790</v>
      </c>
    </row>
    <row r="357" spans="2:3" x14ac:dyDescent="0.25">
      <c r="B357" s="132" t="s">
        <v>580</v>
      </c>
      <c r="C357" s="132" t="s">
        <v>790</v>
      </c>
    </row>
    <row r="358" spans="2:3" x14ac:dyDescent="0.25">
      <c r="B358" s="132" t="s">
        <v>581</v>
      </c>
      <c r="C358" s="132" t="s">
        <v>790</v>
      </c>
    </row>
    <row r="359" spans="2:3" x14ac:dyDescent="0.25">
      <c r="B359" s="132" t="s">
        <v>582</v>
      </c>
      <c r="C359" s="132" t="s">
        <v>790</v>
      </c>
    </row>
    <row r="360" spans="2:3" x14ac:dyDescent="0.25">
      <c r="B360" s="132" t="s">
        <v>583</v>
      </c>
      <c r="C360" s="132" t="s">
        <v>790</v>
      </c>
    </row>
    <row r="361" spans="2:3" x14ac:dyDescent="0.25">
      <c r="B361" s="132" t="s">
        <v>584</v>
      </c>
      <c r="C361" s="132" t="s">
        <v>790</v>
      </c>
    </row>
    <row r="362" spans="2:3" x14ac:dyDescent="0.25">
      <c r="B362" s="132" t="s">
        <v>585</v>
      </c>
      <c r="C362" s="132" t="s">
        <v>790</v>
      </c>
    </row>
    <row r="363" spans="2:3" x14ac:dyDescent="0.25">
      <c r="B363" s="132" t="s">
        <v>586</v>
      </c>
      <c r="C363" s="132" t="s">
        <v>790</v>
      </c>
    </row>
    <row r="364" spans="2:3" x14ac:dyDescent="0.25">
      <c r="B364" s="132" t="s">
        <v>587</v>
      </c>
      <c r="C364" s="132" t="s">
        <v>790</v>
      </c>
    </row>
    <row r="365" spans="2:3" x14ac:dyDescent="0.25">
      <c r="B365" s="132" t="s">
        <v>588</v>
      </c>
      <c r="C365" s="132" t="s">
        <v>796</v>
      </c>
    </row>
    <row r="366" spans="2:3" x14ac:dyDescent="0.25">
      <c r="B366" s="132" t="s">
        <v>589</v>
      </c>
      <c r="C366" s="132" t="s">
        <v>790</v>
      </c>
    </row>
    <row r="367" spans="2:3" x14ac:dyDescent="0.25">
      <c r="B367" s="132" t="s">
        <v>590</v>
      </c>
      <c r="C367" s="132" t="s">
        <v>795</v>
      </c>
    </row>
    <row r="368" spans="2:3" x14ac:dyDescent="0.25">
      <c r="B368" s="132" t="s">
        <v>591</v>
      </c>
      <c r="C368" s="132" t="s">
        <v>790</v>
      </c>
    </row>
    <row r="369" spans="2:3" x14ac:dyDescent="0.25">
      <c r="B369" s="132" t="s">
        <v>592</v>
      </c>
      <c r="C369" s="132" t="s">
        <v>790</v>
      </c>
    </row>
    <row r="370" spans="2:3" x14ac:dyDescent="0.25">
      <c r="B370" s="132" t="s">
        <v>593</v>
      </c>
      <c r="C370" s="132" t="s">
        <v>790</v>
      </c>
    </row>
    <row r="371" spans="2:3" x14ac:dyDescent="0.25">
      <c r="B371" s="132" t="s">
        <v>594</v>
      </c>
      <c r="C371" s="132" t="s">
        <v>790</v>
      </c>
    </row>
    <row r="372" spans="2:3" x14ac:dyDescent="0.25">
      <c r="B372" s="132" t="s">
        <v>595</v>
      </c>
      <c r="C372" s="132" t="s">
        <v>790</v>
      </c>
    </row>
    <row r="373" spans="2:3" x14ac:dyDescent="0.25">
      <c r="B373" s="132" t="s">
        <v>596</v>
      </c>
      <c r="C373" s="132" t="s">
        <v>790</v>
      </c>
    </row>
    <row r="374" spans="2:3" x14ac:dyDescent="0.25">
      <c r="B374" s="132" t="s">
        <v>597</v>
      </c>
      <c r="C374" s="132" t="s">
        <v>790</v>
      </c>
    </row>
    <row r="375" spans="2:3" x14ac:dyDescent="0.25">
      <c r="B375" s="132" t="s">
        <v>598</v>
      </c>
      <c r="C375" s="132" t="s">
        <v>790</v>
      </c>
    </row>
    <row r="376" spans="2:3" x14ac:dyDescent="0.25">
      <c r="B376" s="132" t="s">
        <v>599</v>
      </c>
      <c r="C376" s="132" t="s">
        <v>790</v>
      </c>
    </row>
    <row r="377" spans="2:3" x14ac:dyDescent="0.25">
      <c r="B377" s="132" t="s">
        <v>600</v>
      </c>
      <c r="C377" s="132" t="s">
        <v>797</v>
      </c>
    </row>
    <row r="378" spans="2:3" x14ac:dyDescent="0.25">
      <c r="B378" s="132" t="s">
        <v>601</v>
      </c>
      <c r="C378" s="132" t="s">
        <v>790</v>
      </c>
    </row>
    <row r="379" spans="2:3" x14ac:dyDescent="0.25">
      <c r="B379" s="132" t="s">
        <v>602</v>
      </c>
      <c r="C379" s="132" t="s">
        <v>796</v>
      </c>
    </row>
    <row r="380" spans="2:3" x14ac:dyDescent="0.25">
      <c r="B380" s="132" t="s">
        <v>603</v>
      </c>
      <c r="C380" s="132" t="s">
        <v>790</v>
      </c>
    </row>
    <row r="381" spans="2:3" x14ac:dyDescent="0.25">
      <c r="B381" s="132" t="s">
        <v>604</v>
      </c>
      <c r="C381" s="132" t="s">
        <v>790</v>
      </c>
    </row>
    <row r="382" spans="2:3" x14ac:dyDescent="0.25">
      <c r="B382" s="132" t="s">
        <v>605</v>
      </c>
      <c r="C382" s="132" t="s">
        <v>790</v>
      </c>
    </row>
    <row r="383" spans="2:3" x14ac:dyDescent="0.25">
      <c r="B383" s="132" t="s">
        <v>606</v>
      </c>
      <c r="C383" s="132" t="s">
        <v>796</v>
      </c>
    </row>
    <row r="384" spans="2:3" x14ac:dyDescent="0.25">
      <c r="B384" s="132" t="s">
        <v>607</v>
      </c>
      <c r="C384" s="132" t="s">
        <v>790</v>
      </c>
    </row>
    <row r="385" spans="2:3" x14ac:dyDescent="0.25">
      <c r="B385" s="132" t="s">
        <v>608</v>
      </c>
      <c r="C385" s="132" t="s">
        <v>795</v>
      </c>
    </row>
    <row r="386" spans="2:3" x14ac:dyDescent="0.25">
      <c r="B386" s="132" t="s">
        <v>609</v>
      </c>
      <c r="C386" s="132" t="s">
        <v>790</v>
      </c>
    </row>
    <row r="387" spans="2:3" x14ac:dyDescent="0.25">
      <c r="B387" s="132" t="s">
        <v>610</v>
      </c>
      <c r="C387" s="132" t="s">
        <v>790</v>
      </c>
    </row>
    <row r="388" spans="2:3" x14ac:dyDescent="0.25">
      <c r="B388" s="132" t="s">
        <v>611</v>
      </c>
      <c r="C388" s="132" t="s">
        <v>797</v>
      </c>
    </row>
    <row r="389" spans="2:3" x14ac:dyDescent="0.25">
      <c r="B389" s="132" t="s">
        <v>612</v>
      </c>
      <c r="C389" s="132" t="s">
        <v>795</v>
      </c>
    </row>
    <row r="390" spans="2:3" x14ac:dyDescent="0.25">
      <c r="B390" s="132" t="s">
        <v>613</v>
      </c>
      <c r="C390" s="132" t="s">
        <v>795</v>
      </c>
    </row>
    <row r="391" spans="2:3" x14ac:dyDescent="0.25">
      <c r="B391" s="132" t="s">
        <v>614</v>
      </c>
      <c r="C391" s="132" t="s">
        <v>797</v>
      </c>
    </row>
    <row r="392" spans="2:3" x14ac:dyDescent="0.25">
      <c r="B392" s="132" t="s">
        <v>615</v>
      </c>
      <c r="C392" s="132" t="s">
        <v>790</v>
      </c>
    </row>
    <row r="393" spans="2:3" x14ac:dyDescent="0.25">
      <c r="B393" s="132" t="s">
        <v>616</v>
      </c>
      <c r="C393" s="132" t="s">
        <v>790</v>
      </c>
    </row>
    <row r="394" spans="2:3" x14ac:dyDescent="0.25">
      <c r="B394" s="132" t="s">
        <v>617</v>
      </c>
      <c r="C394" s="132" t="s">
        <v>790</v>
      </c>
    </row>
    <row r="395" spans="2:3" x14ac:dyDescent="0.25">
      <c r="B395" s="132" t="s">
        <v>618</v>
      </c>
      <c r="C395" s="132" t="s">
        <v>790</v>
      </c>
    </row>
    <row r="396" spans="2:3" x14ac:dyDescent="0.25">
      <c r="B396" s="132" t="s">
        <v>619</v>
      </c>
      <c r="C396" s="132" t="s">
        <v>790</v>
      </c>
    </row>
    <row r="397" spans="2:3" x14ac:dyDescent="0.25">
      <c r="B397" s="132" t="s">
        <v>620</v>
      </c>
      <c r="C397" s="132" t="s">
        <v>790</v>
      </c>
    </row>
    <row r="398" spans="2:3" x14ac:dyDescent="0.25">
      <c r="B398" s="132" t="s">
        <v>621</v>
      </c>
      <c r="C398" s="132" t="s">
        <v>797</v>
      </c>
    </row>
    <row r="399" spans="2:3" x14ac:dyDescent="0.25">
      <c r="B399" s="132" t="s">
        <v>622</v>
      </c>
      <c r="C399" s="132" t="s">
        <v>796</v>
      </c>
    </row>
    <row r="400" spans="2:3" x14ac:dyDescent="0.25">
      <c r="B400" s="132" t="s">
        <v>623</v>
      </c>
      <c r="C400" s="132" t="s">
        <v>795</v>
      </c>
    </row>
    <row r="401" spans="2:3" x14ac:dyDescent="0.25">
      <c r="B401" s="132" t="s">
        <v>624</v>
      </c>
      <c r="C401" s="132" t="s">
        <v>790</v>
      </c>
    </row>
    <row r="402" spans="2:3" x14ac:dyDescent="0.25">
      <c r="B402" s="132" t="s">
        <v>625</v>
      </c>
      <c r="C402" s="132" t="s">
        <v>790</v>
      </c>
    </row>
    <row r="403" spans="2:3" x14ac:dyDescent="0.25">
      <c r="B403" s="132" t="s">
        <v>626</v>
      </c>
      <c r="C403" s="132" t="s">
        <v>790</v>
      </c>
    </row>
    <row r="404" spans="2:3" x14ac:dyDescent="0.25">
      <c r="B404" s="132" t="s">
        <v>627</v>
      </c>
      <c r="C404" s="132" t="s">
        <v>790</v>
      </c>
    </row>
    <row r="405" spans="2:3" x14ac:dyDescent="0.25">
      <c r="B405" s="132" t="s">
        <v>628</v>
      </c>
      <c r="C405" s="132" t="s">
        <v>790</v>
      </c>
    </row>
    <row r="406" spans="2:3" x14ac:dyDescent="0.25">
      <c r="B406" s="132" t="s">
        <v>629</v>
      </c>
      <c r="C406" s="132" t="s">
        <v>795</v>
      </c>
    </row>
    <row r="407" spans="2:3" x14ac:dyDescent="0.25">
      <c r="B407" s="132" t="s">
        <v>630</v>
      </c>
      <c r="C407" s="132" t="s">
        <v>790</v>
      </c>
    </row>
    <row r="408" spans="2:3" x14ac:dyDescent="0.25">
      <c r="B408" s="132" t="s">
        <v>631</v>
      </c>
      <c r="C408" s="132" t="s">
        <v>790</v>
      </c>
    </row>
    <row r="409" spans="2:3" x14ac:dyDescent="0.25">
      <c r="B409" s="132" t="s">
        <v>632</v>
      </c>
      <c r="C409" s="132" t="s">
        <v>790</v>
      </c>
    </row>
    <row r="410" spans="2:3" x14ac:dyDescent="0.25">
      <c r="B410" s="132" t="s">
        <v>633</v>
      </c>
      <c r="C410" s="132" t="s">
        <v>790</v>
      </c>
    </row>
    <row r="411" spans="2:3" x14ac:dyDescent="0.25">
      <c r="B411" s="132" t="s">
        <v>634</v>
      </c>
      <c r="C411" s="132" t="s">
        <v>790</v>
      </c>
    </row>
    <row r="412" spans="2:3" x14ac:dyDescent="0.25">
      <c r="B412" s="132" t="s">
        <v>635</v>
      </c>
      <c r="C412" s="132" t="s">
        <v>790</v>
      </c>
    </row>
    <row r="413" spans="2:3" x14ac:dyDescent="0.25">
      <c r="B413" s="132" t="s">
        <v>636</v>
      </c>
      <c r="C413" s="132" t="s">
        <v>790</v>
      </c>
    </row>
    <row r="414" spans="2:3" x14ac:dyDescent="0.25">
      <c r="B414" s="132" t="s">
        <v>637</v>
      </c>
      <c r="C414" s="132" t="s">
        <v>790</v>
      </c>
    </row>
    <row r="415" spans="2:3" x14ac:dyDescent="0.25">
      <c r="B415" s="132" t="s">
        <v>638</v>
      </c>
      <c r="C415" s="132" t="s">
        <v>790</v>
      </c>
    </row>
    <row r="416" spans="2:3" x14ac:dyDescent="0.25">
      <c r="B416" s="132" t="s">
        <v>639</v>
      </c>
      <c r="C416" s="132" t="s">
        <v>790</v>
      </c>
    </row>
    <row r="417" spans="2:3" x14ac:dyDescent="0.25">
      <c r="B417" s="132" t="s">
        <v>640</v>
      </c>
      <c r="C417" s="132" t="s">
        <v>790</v>
      </c>
    </row>
    <row r="418" spans="2:3" x14ac:dyDescent="0.25">
      <c r="B418" s="132" t="s">
        <v>641</v>
      </c>
      <c r="C418" s="132" t="s">
        <v>790</v>
      </c>
    </row>
    <row r="419" spans="2:3" x14ac:dyDescent="0.25">
      <c r="B419" s="132" t="s">
        <v>642</v>
      </c>
      <c r="C419" s="132" t="s">
        <v>790</v>
      </c>
    </row>
    <row r="420" spans="2:3" x14ac:dyDescent="0.25">
      <c r="B420" s="132" t="s">
        <v>643</v>
      </c>
      <c r="C420" s="132" t="s">
        <v>790</v>
      </c>
    </row>
    <row r="421" spans="2:3" x14ac:dyDescent="0.25">
      <c r="B421" s="132" t="s">
        <v>644</v>
      </c>
      <c r="C421" s="132" t="s">
        <v>790</v>
      </c>
    </row>
    <row r="422" spans="2:3" x14ac:dyDescent="0.25">
      <c r="B422" s="132" t="s">
        <v>645</v>
      </c>
      <c r="C422" s="132" t="s">
        <v>790</v>
      </c>
    </row>
    <row r="423" spans="2:3" x14ac:dyDescent="0.25">
      <c r="B423" s="132" t="s">
        <v>646</v>
      </c>
      <c r="C423" s="132" t="s">
        <v>790</v>
      </c>
    </row>
    <row r="424" spans="2:3" x14ac:dyDescent="0.25">
      <c r="B424" s="132" t="s">
        <v>647</v>
      </c>
      <c r="C424" s="132" t="s">
        <v>795</v>
      </c>
    </row>
    <row r="425" spans="2:3" x14ac:dyDescent="0.25">
      <c r="B425" s="132" t="s">
        <v>648</v>
      </c>
      <c r="C425" s="132" t="s">
        <v>790</v>
      </c>
    </row>
    <row r="426" spans="2:3" x14ac:dyDescent="0.25">
      <c r="B426" s="132" t="s">
        <v>649</v>
      </c>
      <c r="C426" s="132" t="s">
        <v>790</v>
      </c>
    </row>
    <row r="427" spans="2:3" x14ac:dyDescent="0.25">
      <c r="B427" s="132" t="s">
        <v>650</v>
      </c>
      <c r="C427" s="132" t="s">
        <v>797</v>
      </c>
    </row>
    <row r="428" spans="2:3" x14ac:dyDescent="0.25">
      <c r="B428" s="132" t="s">
        <v>651</v>
      </c>
      <c r="C428" s="132" t="s">
        <v>797</v>
      </c>
    </row>
    <row r="429" spans="2:3" x14ac:dyDescent="0.25">
      <c r="B429" s="132" t="s">
        <v>652</v>
      </c>
      <c r="C429" s="132" t="s">
        <v>790</v>
      </c>
    </row>
    <row r="430" spans="2:3" x14ac:dyDescent="0.25">
      <c r="B430" s="132" t="s">
        <v>653</v>
      </c>
      <c r="C430" s="132" t="s">
        <v>795</v>
      </c>
    </row>
    <row r="431" spans="2:3" x14ac:dyDescent="0.25">
      <c r="B431" s="132" t="s">
        <v>654</v>
      </c>
      <c r="C431" s="132" t="s">
        <v>790</v>
      </c>
    </row>
    <row r="432" spans="2:3" x14ac:dyDescent="0.25">
      <c r="B432" s="132" t="s">
        <v>655</v>
      </c>
      <c r="C432" s="132" t="s">
        <v>790</v>
      </c>
    </row>
    <row r="433" spans="2:3" x14ac:dyDescent="0.25">
      <c r="B433" s="132" t="s">
        <v>656</v>
      </c>
      <c r="C433" s="132" t="s">
        <v>790</v>
      </c>
    </row>
    <row r="434" spans="2:3" x14ac:dyDescent="0.25">
      <c r="B434" s="132" t="s">
        <v>657</v>
      </c>
      <c r="C434" s="132" t="s">
        <v>797</v>
      </c>
    </row>
    <row r="435" spans="2:3" x14ac:dyDescent="0.25">
      <c r="B435" s="132" t="s">
        <v>658</v>
      </c>
      <c r="C435" s="132" t="s">
        <v>790</v>
      </c>
    </row>
    <row r="436" spans="2:3" x14ac:dyDescent="0.25">
      <c r="B436" s="132" t="s">
        <v>659</v>
      </c>
      <c r="C436" s="132" t="s">
        <v>790</v>
      </c>
    </row>
    <row r="437" spans="2:3" x14ac:dyDescent="0.25">
      <c r="B437" s="132" t="s">
        <v>660</v>
      </c>
      <c r="C437" s="132" t="s">
        <v>790</v>
      </c>
    </row>
    <row r="438" spans="2:3" x14ac:dyDescent="0.25">
      <c r="B438" s="132" t="s">
        <v>661</v>
      </c>
      <c r="C438" s="132" t="s">
        <v>790</v>
      </c>
    </row>
    <row r="439" spans="2:3" x14ac:dyDescent="0.25">
      <c r="B439" s="132" t="s">
        <v>662</v>
      </c>
      <c r="C439" s="132" t="s">
        <v>790</v>
      </c>
    </row>
    <row r="440" spans="2:3" x14ac:dyDescent="0.25">
      <c r="B440" s="132" t="s">
        <v>663</v>
      </c>
      <c r="C440" s="132" t="s">
        <v>790</v>
      </c>
    </row>
    <row r="441" spans="2:3" x14ac:dyDescent="0.25">
      <c r="B441" s="132" t="s">
        <v>664</v>
      </c>
      <c r="C441" s="132" t="s">
        <v>795</v>
      </c>
    </row>
    <row r="442" spans="2:3" x14ac:dyDescent="0.25">
      <c r="B442" s="132" t="s">
        <v>665</v>
      </c>
      <c r="C442" s="132" t="s">
        <v>797</v>
      </c>
    </row>
    <row r="443" spans="2:3" x14ac:dyDescent="0.25">
      <c r="B443" s="132" t="s">
        <v>666</v>
      </c>
      <c r="C443" s="132" t="s">
        <v>790</v>
      </c>
    </row>
    <row r="444" spans="2:3" x14ac:dyDescent="0.25">
      <c r="B444" s="132" t="s">
        <v>667</v>
      </c>
      <c r="C444" s="132" t="s">
        <v>790</v>
      </c>
    </row>
    <row r="445" spans="2:3" x14ac:dyDescent="0.25">
      <c r="B445" s="132" t="s">
        <v>668</v>
      </c>
      <c r="C445" s="132" t="s">
        <v>790</v>
      </c>
    </row>
    <row r="446" spans="2:3" x14ac:dyDescent="0.25">
      <c r="B446" s="132" t="s">
        <v>669</v>
      </c>
      <c r="C446" s="132" t="s">
        <v>790</v>
      </c>
    </row>
    <row r="447" spans="2:3" x14ac:dyDescent="0.25">
      <c r="B447" s="132" t="s">
        <v>670</v>
      </c>
      <c r="C447" s="132" t="s">
        <v>790</v>
      </c>
    </row>
    <row r="448" spans="2:3" x14ac:dyDescent="0.25">
      <c r="B448" s="132" t="s">
        <v>671</v>
      </c>
      <c r="C448" s="132" t="s">
        <v>790</v>
      </c>
    </row>
    <row r="449" spans="2:3" x14ac:dyDescent="0.25">
      <c r="B449" s="132" t="s">
        <v>672</v>
      </c>
      <c r="C449" s="132" t="s">
        <v>790</v>
      </c>
    </row>
    <row r="450" spans="2:3" x14ac:dyDescent="0.25">
      <c r="B450" s="132" t="s">
        <v>673</v>
      </c>
      <c r="C450" s="132" t="s">
        <v>790</v>
      </c>
    </row>
    <row r="451" spans="2:3" x14ac:dyDescent="0.25">
      <c r="B451" s="132" t="s">
        <v>674</v>
      </c>
      <c r="C451" s="132" t="s">
        <v>790</v>
      </c>
    </row>
    <row r="452" spans="2:3" x14ac:dyDescent="0.25">
      <c r="B452" s="132" t="s">
        <v>675</v>
      </c>
      <c r="C452" s="132" t="s">
        <v>790</v>
      </c>
    </row>
    <row r="453" spans="2:3" x14ac:dyDescent="0.25">
      <c r="B453" s="132" t="s">
        <v>676</v>
      </c>
      <c r="C453" s="132" t="s">
        <v>790</v>
      </c>
    </row>
    <row r="454" spans="2:3" x14ac:dyDescent="0.25">
      <c r="B454" s="132" t="s">
        <v>677</v>
      </c>
      <c r="C454" s="132" t="s">
        <v>790</v>
      </c>
    </row>
    <row r="455" spans="2:3" x14ac:dyDescent="0.25">
      <c r="B455" s="132" t="s">
        <v>678</v>
      </c>
      <c r="C455" s="132" t="s">
        <v>790</v>
      </c>
    </row>
    <row r="456" spans="2:3" x14ac:dyDescent="0.25">
      <c r="B456" s="132" t="s">
        <v>679</v>
      </c>
      <c r="C456" s="132" t="s">
        <v>790</v>
      </c>
    </row>
    <row r="457" spans="2:3" x14ac:dyDescent="0.25">
      <c r="B457" s="132" t="s">
        <v>680</v>
      </c>
      <c r="C457" s="132" t="s">
        <v>795</v>
      </c>
    </row>
    <row r="458" spans="2:3" x14ac:dyDescent="0.25">
      <c r="B458" s="132" t="s">
        <v>681</v>
      </c>
      <c r="C458" s="132" t="s">
        <v>790</v>
      </c>
    </row>
    <row r="459" spans="2:3" x14ac:dyDescent="0.25">
      <c r="B459" s="132" t="s">
        <v>682</v>
      </c>
      <c r="C459" s="132" t="s">
        <v>790</v>
      </c>
    </row>
    <row r="460" spans="2:3" x14ac:dyDescent="0.25">
      <c r="B460" s="132" t="s">
        <v>683</v>
      </c>
      <c r="C460" s="132" t="s">
        <v>790</v>
      </c>
    </row>
    <row r="461" spans="2:3" x14ac:dyDescent="0.25">
      <c r="B461" s="132" t="s">
        <v>684</v>
      </c>
      <c r="C461" s="132" t="s">
        <v>795</v>
      </c>
    </row>
    <row r="462" spans="2:3" x14ac:dyDescent="0.25">
      <c r="B462" s="132" t="s">
        <v>685</v>
      </c>
      <c r="C462" s="132" t="s">
        <v>790</v>
      </c>
    </row>
    <row r="463" spans="2:3" x14ac:dyDescent="0.25">
      <c r="B463" s="132" t="s">
        <v>686</v>
      </c>
      <c r="C463" s="132" t="s">
        <v>790</v>
      </c>
    </row>
    <row r="464" spans="2:3" x14ac:dyDescent="0.25">
      <c r="B464" s="132" t="s">
        <v>687</v>
      </c>
      <c r="C464" s="132" t="s">
        <v>797</v>
      </c>
    </row>
    <row r="465" spans="2:3" x14ac:dyDescent="0.25">
      <c r="B465" s="132" t="s">
        <v>688</v>
      </c>
      <c r="C465" s="132" t="s">
        <v>790</v>
      </c>
    </row>
    <row r="466" spans="2:3" x14ac:dyDescent="0.25">
      <c r="B466" s="132" t="s">
        <v>689</v>
      </c>
      <c r="C466" s="132" t="s">
        <v>790</v>
      </c>
    </row>
    <row r="467" spans="2:3" x14ac:dyDescent="0.25">
      <c r="B467" s="132" t="s">
        <v>690</v>
      </c>
      <c r="C467" s="132" t="s">
        <v>795</v>
      </c>
    </row>
    <row r="468" spans="2:3" x14ac:dyDescent="0.25">
      <c r="B468" s="132" t="s">
        <v>691</v>
      </c>
      <c r="C468" s="132" t="s">
        <v>790</v>
      </c>
    </row>
    <row r="469" spans="2:3" x14ac:dyDescent="0.25">
      <c r="B469" s="132" t="s">
        <v>692</v>
      </c>
      <c r="C469" s="132" t="s">
        <v>790</v>
      </c>
    </row>
    <row r="470" spans="2:3" x14ac:dyDescent="0.25">
      <c r="B470" s="132" t="s">
        <v>693</v>
      </c>
      <c r="C470" s="132" t="s">
        <v>790</v>
      </c>
    </row>
    <row r="471" spans="2:3" x14ac:dyDescent="0.25">
      <c r="B471" s="132" t="s">
        <v>694</v>
      </c>
      <c r="C471" s="132" t="s">
        <v>790</v>
      </c>
    </row>
    <row r="472" spans="2:3" x14ac:dyDescent="0.25">
      <c r="B472" s="132" t="s">
        <v>695</v>
      </c>
      <c r="C472" s="132" t="s">
        <v>790</v>
      </c>
    </row>
    <row r="473" spans="2:3" x14ac:dyDescent="0.25">
      <c r="B473" s="132" t="s">
        <v>696</v>
      </c>
      <c r="C473" s="132" t="s">
        <v>790</v>
      </c>
    </row>
    <row r="474" spans="2:3" x14ac:dyDescent="0.25">
      <c r="B474" s="132" t="s">
        <v>697</v>
      </c>
      <c r="C474" s="132" t="s">
        <v>790</v>
      </c>
    </row>
    <row r="475" spans="2:3" x14ac:dyDescent="0.25">
      <c r="B475" s="132" t="s">
        <v>698</v>
      </c>
      <c r="C475" s="132" t="s">
        <v>795</v>
      </c>
    </row>
    <row r="476" spans="2:3" x14ac:dyDescent="0.25">
      <c r="B476" s="132" t="s">
        <v>699</v>
      </c>
      <c r="C476" s="132" t="s">
        <v>790</v>
      </c>
    </row>
    <row r="477" spans="2:3" x14ac:dyDescent="0.25">
      <c r="B477" s="132" t="s">
        <v>700</v>
      </c>
      <c r="C477" s="132" t="s">
        <v>790</v>
      </c>
    </row>
    <row r="478" spans="2:3" x14ac:dyDescent="0.25">
      <c r="B478" s="132" t="s">
        <v>701</v>
      </c>
      <c r="C478" s="132" t="s">
        <v>790</v>
      </c>
    </row>
    <row r="479" spans="2:3" x14ac:dyDescent="0.25">
      <c r="B479" s="132" t="s">
        <v>702</v>
      </c>
      <c r="C479" s="132" t="s">
        <v>790</v>
      </c>
    </row>
    <row r="480" spans="2:3" x14ac:dyDescent="0.25">
      <c r="B480" s="132" t="s">
        <v>703</v>
      </c>
      <c r="C480" s="132" t="s">
        <v>790</v>
      </c>
    </row>
    <row r="481" spans="2:3" x14ac:dyDescent="0.25">
      <c r="B481" s="132" t="s">
        <v>704</v>
      </c>
      <c r="C481" s="132" t="s">
        <v>790</v>
      </c>
    </row>
    <row r="482" spans="2:3" x14ac:dyDescent="0.25">
      <c r="B482" s="132" t="s">
        <v>705</v>
      </c>
      <c r="C482" s="132" t="s">
        <v>790</v>
      </c>
    </row>
    <row r="483" spans="2:3" x14ac:dyDescent="0.25">
      <c r="B483" s="132" t="s">
        <v>706</v>
      </c>
      <c r="C483" s="132" t="s">
        <v>790</v>
      </c>
    </row>
    <row r="484" spans="2:3" x14ac:dyDescent="0.25">
      <c r="B484" s="132" t="s">
        <v>707</v>
      </c>
      <c r="C484" s="132" t="s">
        <v>790</v>
      </c>
    </row>
    <row r="485" spans="2:3" x14ac:dyDescent="0.25">
      <c r="B485" s="132" t="s">
        <v>708</v>
      </c>
      <c r="C485" s="132" t="s">
        <v>790</v>
      </c>
    </row>
    <row r="486" spans="2:3" x14ac:dyDescent="0.25">
      <c r="B486" s="132" t="s">
        <v>709</v>
      </c>
      <c r="C486" s="132" t="s">
        <v>790</v>
      </c>
    </row>
    <row r="487" spans="2:3" x14ac:dyDescent="0.25">
      <c r="B487" s="132" t="s">
        <v>710</v>
      </c>
      <c r="C487" s="132" t="s">
        <v>790</v>
      </c>
    </row>
    <row r="488" spans="2:3" x14ac:dyDescent="0.25">
      <c r="B488" s="132" t="s">
        <v>711</v>
      </c>
      <c r="C488" s="132" t="s">
        <v>790</v>
      </c>
    </row>
    <row r="489" spans="2:3" x14ac:dyDescent="0.25">
      <c r="B489" s="132" t="s">
        <v>712</v>
      </c>
      <c r="C489" s="132" t="s">
        <v>790</v>
      </c>
    </row>
    <row r="490" spans="2:3" x14ac:dyDescent="0.25">
      <c r="B490" s="132" t="s">
        <v>713</v>
      </c>
      <c r="C490" s="132" t="s">
        <v>795</v>
      </c>
    </row>
    <row r="491" spans="2:3" x14ac:dyDescent="0.25">
      <c r="B491" s="132" t="s">
        <v>714</v>
      </c>
      <c r="C491" s="132" t="s">
        <v>790</v>
      </c>
    </row>
    <row r="492" spans="2:3" x14ac:dyDescent="0.25">
      <c r="B492" s="132" t="s">
        <v>715</v>
      </c>
      <c r="C492" s="132" t="s">
        <v>790</v>
      </c>
    </row>
    <row r="493" spans="2:3" x14ac:dyDescent="0.25">
      <c r="B493" s="132" t="s">
        <v>716</v>
      </c>
      <c r="C493" s="132" t="s">
        <v>790</v>
      </c>
    </row>
    <row r="494" spans="2:3" x14ac:dyDescent="0.25">
      <c r="B494" s="132" t="s">
        <v>717</v>
      </c>
      <c r="C494" s="132" t="s">
        <v>790</v>
      </c>
    </row>
    <row r="495" spans="2:3" x14ac:dyDescent="0.25">
      <c r="B495" s="132" t="s">
        <v>718</v>
      </c>
      <c r="C495" s="132" t="s">
        <v>790</v>
      </c>
    </row>
    <row r="496" spans="2:3" x14ac:dyDescent="0.25">
      <c r="B496" s="132" t="s">
        <v>719</v>
      </c>
      <c r="C496" s="132" t="s">
        <v>790</v>
      </c>
    </row>
    <row r="497" spans="2:3" x14ac:dyDescent="0.25">
      <c r="B497" s="132" t="s">
        <v>720</v>
      </c>
      <c r="C497" s="132" t="s">
        <v>790</v>
      </c>
    </row>
    <row r="498" spans="2:3" x14ac:dyDescent="0.25">
      <c r="B498" s="132" t="s">
        <v>721</v>
      </c>
      <c r="C498" s="132" t="s">
        <v>790</v>
      </c>
    </row>
    <row r="499" spans="2:3" x14ac:dyDescent="0.25">
      <c r="B499" s="132" t="s">
        <v>722</v>
      </c>
      <c r="C499" s="132" t="s">
        <v>790</v>
      </c>
    </row>
    <row r="500" spans="2:3" x14ac:dyDescent="0.25">
      <c r="B500" s="132" t="s">
        <v>723</v>
      </c>
      <c r="C500" s="132" t="s">
        <v>797</v>
      </c>
    </row>
    <row r="501" spans="2:3" x14ac:dyDescent="0.25">
      <c r="B501" s="132" t="s">
        <v>724</v>
      </c>
      <c r="C501" s="132" t="s">
        <v>790</v>
      </c>
    </row>
    <row r="502" spans="2:3" x14ac:dyDescent="0.25">
      <c r="B502" s="132" t="s">
        <v>725</v>
      </c>
      <c r="C502" s="132" t="s">
        <v>790</v>
      </c>
    </row>
    <row r="503" spans="2:3" x14ac:dyDescent="0.25">
      <c r="B503" s="132" t="s">
        <v>726</v>
      </c>
      <c r="C503" s="132" t="s">
        <v>790</v>
      </c>
    </row>
    <row r="504" spans="2:3" x14ac:dyDescent="0.25">
      <c r="B504" s="132" t="s">
        <v>727</v>
      </c>
      <c r="C504" s="132" t="s">
        <v>790</v>
      </c>
    </row>
    <row r="505" spans="2:3" x14ac:dyDescent="0.25">
      <c r="B505" s="132" t="s">
        <v>728</v>
      </c>
      <c r="C505" s="132" t="s">
        <v>790</v>
      </c>
    </row>
    <row r="506" spans="2:3" x14ac:dyDescent="0.25">
      <c r="B506" s="132" t="s">
        <v>729</v>
      </c>
      <c r="C506" s="132" t="s">
        <v>790</v>
      </c>
    </row>
    <row r="507" spans="2:3" x14ac:dyDescent="0.25">
      <c r="B507" s="132" t="s">
        <v>730</v>
      </c>
      <c r="C507" s="132" t="s">
        <v>790</v>
      </c>
    </row>
    <row r="508" spans="2:3" x14ac:dyDescent="0.25">
      <c r="B508" s="132" t="s">
        <v>731</v>
      </c>
      <c r="C508" s="132" t="s">
        <v>790</v>
      </c>
    </row>
    <row r="509" spans="2:3" x14ac:dyDescent="0.25">
      <c r="B509" s="132" t="s">
        <v>732</v>
      </c>
      <c r="C509" s="132" t="s">
        <v>790</v>
      </c>
    </row>
    <row r="510" spans="2:3" x14ac:dyDescent="0.25">
      <c r="B510" s="132" t="s">
        <v>733</v>
      </c>
      <c r="C510" s="132" t="s">
        <v>790</v>
      </c>
    </row>
    <row r="511" spans="2:3" x14ac:dyDescent="0.25">
      <c r="B511" s="132" t="s">
        <v>734</v>
      </c>
      <c r="C511" s="132" t="s">
        <v>790</v>
      </c>
    </row>
    <row r="512" spans="2:3" x14ac:dyDescent="0.25">
      <c r="B512" s="132" t="s">
        <v>735</v>
      </c>
      <c r="C512" s="132" t="s">
        <v>790</v>
      </c>
    </row>
    <row r="513" spans="2:3" x14ac:dyDescent="0.25">
      <c r="B513" s="132" t="s">
        <v>736</v>
      </c>
      <c r="C513" s="132" t="s">
        <v>790</v>
      </c>
    </row>
    <row r="514" spans="2:3" x14ac:dyDescent="0.25">
      <c r="B514" s="132" t="s">
        <v>737</v>
      </c>
      <c r="C514" s="132" t="s">
        <v>790</v>
      </c>
    </row>
    <row r="515" spans="2:3" x14ac:dyDescent="0.25">
      <c r="B515" s="132" t="s">
        <v>738</v>
      </c>
      <c r="C515" s="132" t="s">
        <v>790</v>
      </c>
    </row>
    <row r="516" spans="2:3" x14ac:dyDescent="0.25">
      <c r="B516" s="132" t="s">
        <v>739</v>
      </c>
      <c r="C516" s="132" t="s">
        <v>797</v>
      </c>
    </row>
    <row r="517" spans="2:3" x14ac:dyDescent="0.25">
      <c r="B517" s="132" t="s">
        <v>740</v>
      </c>
      <c r="C517" s="132" t="s">
        <v>790</v>
      </c>
    </row>
    <row r="518" spans="2:3" x14ac:dyDescent="0.25">
      <c r="B518" s="132" t="s">
        <v>741</v>
      </c>
      <c r="C518" s="132" t="s">
        <v>790</v>
      </c>
    </row>
    <row r="519" spans="2:3" x14ac:dyDescent="0.25">
      <c r="B519" s="132" t="s">
        <v>742</v>
      </c>
      <c r="C519" s="132" t="s">
        <v>790</v>
      </c>
    </row>
    <row r="520" spans="2:3" x14ac:dyDescent="0.25">
      <c r="B520" s="132" t="s">
        <v>743</v>
      </c>
      <c r="C520" s="132" t="s">
        <v>790</v>
      </c>
    </row>
    <row r="521" spans="2:3" x14ac:dyDescent="0.25">
      <c r="B521" s="132" t="s">
        <v>744</v>
      </c>
      <c r="C521" s="132" t="s">
        <v>790</v>
      </c>
    </row>
    <row r="522" spans="2:3" x14ac:dyDescent="0.25">
      <c r="B522" s="132" t="s">
        <v>745</v>
      </c>
      <c r="C522" s="132" t="s">
        <v>797</v>
      </c>
    </row>
    <row r="523" spans="2:3" x14ac:dyDescent="0.25">
      <c r="B523" s="132" t="s">
        <v>746</v>
      </c>
      <c r="C523" s="132" t="s">
        <v>790</v>
      </c>
    </row>
    <row r="524" spans="2:3" x14ac:dyDescent="0.25">
      <c r="B524" s="132" t="s">
        <v>747</v>
      </c>
      <c r="C524" s="132" t="s">
        <v>790</v>
      </c>
    </row>
    <row r="525" spans="2:3" x14ac:dyDescent="0.25">
      <c r="B525" s="132" t="s">
        <v>748</v>
      </c>
      <c r="C525" s="132" t="s">
        <v>790</v>
      </c>
    </row>
    <row r="526" spans="2:3" x14ac:dyDescent="0.25">
      <c r="B526" s="132" t="s">
        <v>749</v>
      </c>
      <c r="C526" s="132" t="s">
        <v>790</v>
      </c>
    </row>
    <row r="527" spans="2:3" x14ac:dyDescent="0.25">
      <c r="B527" s="132" t="s">
        <v>750</v>
      </c>
      <c r="C527" s="132" t="s">
        <v>790</v>
      </c>
    </row>
    <row r="528" spans="2:3" x14ac:dyDescent="0.25">
      <c r="B528" s="132" t="s">
        <v>751</v>
      </c>
      <c r="C528" s="132" t="s">
        <v>790</v>
      </c>
    </row>
    <row r="529" spans="2:3" x14ac:dyDescent="0.25">
      <c r="B529" s="132" t="s">
        <v>752</v>
      </c>
      <c r="C529" s="132" t="s">
        <v>790</v>
      </c>
    </row>
    <row r="530" spans="2:3" x14ac:dyDescent="0.25">
      <c r="B530" s="132" t="s">
        <v>753</v>
      </c>
      <c r="C530" s="132" t="s">
        <v>790</v>
      </c>
    </row>
    <row r="531" spans="2:3" x14ac:dyDescent="0.25">
      <c r="B531" s="132" t="s">
        <v>754</v>
      </c>
      <c r="C531" s="132" t="s">
        <v>790</v>
      </c>
    </row>
    <row r="532" spans="2:3" x14ac:dyDescent="0.25">
      <c r="B532" s="132" t="s">
        <v>755</v>
      </c>
      <c r="C532" s="132" t="s">
        <v>790</v>
      </c>
    </row>
    <row r="533" spans="2:3" x14ac:dyDescent="0.25">
      <c r="B533" s="132" t="s">
        <v>756</v>
      </c>
      <c r="C533" s="132" t="s">
        <v>790</v>
      </c>
    </row>
    <row r="534" spans="2:3" x14ac:dyDescent="0.25">
      <c r="B534" s="132" t="s">
        <v>757</v>
      </c>
      <c r="C534" s="132" t="s">
        <v>790</v>
      </c>
    </row>
    <row r="535" spans="2:3" x14ac:dyDescent="0.25">
      <c r="B535" s="132" t="s">
        <v>758</v>
      </c>
      <c r="C535" s="132" t="s">
        <v>790</v>
      </c>
    </row>
    <row r="536" spans="2:3" x14ac:dyDescent="0.25">
      <c r="B536" s="132" t="s">
        <v>759</v>
      </c>
      <c r="C536" s="132" t="s">
        <v>795</v>
      </c>
    </row>
    <row r="537" spans="2:3" x14ac:dyDescent="0.25">
      <c r="B537" s="132" t="s">
        <v>760</v>
      </c>
      <c r="C537" s="132" t="s">
        <v>790</v>
      </c>
    </row>
    <row r="538" spans="2:3" x14ac:dyDescent="0.25">
      <c r="B538" s="132" t="s">
        <v>761</v>
      </c>
      <c r="C538" s="132" t="s">
        <v>790</v>
      </c>
    </row>
    <row r="539" spans="2:3" x14ac:dyDescent="0.25">
      <c r="B539" s="132" t="s">
        <v>762</v>
      </c>
      <c r="C539" s="132" t="s">
        <v>795</v>
      </c>
    </row>
    <row r="540" spans="2:3" x14ac:dyDescent="0.25">
      <c r="B540" s="132" t="s">
        <v>763</v>
      </c>
      <c r="C540" s="132" t="s">
        <v>790</v>
      </c>
    </row>
    <row r="541" spans="2:3" x14ac:dyDescent="0.25">
      <c r="B541" s="132" t="s">
        <v>764</v>
      </c>
      <c r="C541" s="132" t="s">
        <v>790</v>
      </c>
    </row>
    <row r="542" spans="2:3" x14ac:dyDescent="0.25">
      <c r="B542" s="132" t="s">
        <v>765</v>
      </c>
      <c r="C542" s="132" t="s">
        <v>790</v>
      </c>
    </row>
    <row r="543" spans="2:3" x14ac:dyDescent="0.25">
      <c r="B543" s="132" t="s">
        <v>766</v>
      </c>
      <c r="C543" s="132" t="s">
        <v>790</v>
      </c>
    </row>
    <row r="544" spans="2:3" x14ac:dyDescent="0.25">
      <c r="B544" s="132" t="s">
        <v>767</v>
      </c>
      <c r="C544" s="132" t="s">
        <v>790</v>
      </c>
    </row>
    <row r="545" spans="2:3" x14ac:dyDescent="0.25">
      <c r="B545" s="132" t="s">
        <v>768</v>
      </c>
      <c r="C545" s="132" t="s">
        <v>790</v>
      </c>
    </row>
    <row r="546" spans="2:3" x14ac:dyDescent="0.25">
      <c r="B546" s="132" t="s">
        <v>769</v>
      </c>
      <c r="C546" s="132" t="s">
        <v>790</v>
      </c>
    </row>
    <row r="547" spans="2:3" x14ac:dyDescent="0.25">
      <c r="B547" s="132" t="s">
        <v>770</v>
      </c>
      <c r="C547" s="132" t="s">
        <v>790</v>
      </c>
    </row>
    <row r="548" spans="2:3" x14ac:dyDescent="0.25">
      <c r="B548" s="132" t="s">
        <v>771</v>
      </c>
      <c r="C548" s="132" t="s">
        <v>790</v>
      </c>
    </row>
    <row r="549" spans="2:3" x14ac:dyDescent="0.25">
      <c r="B549" s="132" t="s">
        <v>772</v>
      </c>
      <c r="C549" s="132" t="s">
        <v>790</v>
      </c>
    </row>
    <row r="550" spans="2:3" x14ac:dyDescent="0.25">
      <c r="B550" s="132" t="s">
        <v>773</v>
      </c>
      <c r="C550" s="132" t="s">
        <v>790</v>
      </c>
    </row>
    <row r="551" spans="2:3" x14ac:dyDescent="0.25">
      <c r="B551" s="132" t="s">
        <v>774</v>
      </c>
      <c r="C551" s="132" t="s">
        <v>790</v>
      </c>
    </row>
    <row r="552" spans="2:3" x14ac:dyDescent="0.25">
      <c r="B552" s="132" t="s">
        <v>775</v>
      </c>
      <c r="C552" s="132" t="s">
        <v>790</v>
      </c>
    </row>
    <row r="553" spans="2:3" x14ac:dyDescent="0.25">
      <c r="B553" s="132" t="s">
        <v>776</v>
      </c>
      <c r="C553" s="132" t="s">
        <v>790</v>
      </c>
    </row>
    <row r="554" spans="2:3" x14ac:dyDescent="0.25">
      <c r="B554" s="132" t="s">
        <v>777</v>
      </c>
      <c r="C554" s="132" t="s">
        <v>790</v>
      </c>
    </row>
    <row r="555" spans="2:3" x14ac:dyDescent="0.25">
      <c r="B555" s="132" t="s">
        <v>778</v>
      </c>
      <c r="C555" s="132" t="s">
        <v>797</v>
      </c>
    </row>
    <row r="556" spans="2:3" x14ac:dyDescent="0.25">
      <c r="B556" s="132" t="s">
        <v>779</v>
      </c>
      <c r="C556" s="132" t="s">
        <v>790</v>
      </c>
    </row>
    <row r="557" spans="2:3" x14ac:dyDescent="0.25">
      <c r="B557" s="132" t="s">
        <v>780</v>
      </c>
      <c r="C557" s="132" t="s">
        <v>790</v>
      </c>
    </row>
    <row r="558" spans="2:3" x14ac:dyDescent="0.25">
      <c r="B558" s="132" t="s">
        <v>781</v>
      </c>
      <c r="C558" s="132" t="s">
        <v>790</v>
      </c>
    </row>
    <row r="559" spans="2:3" x14ac:dyDescent="0.25">
      <c r="B559" s="132" t="s">
        <v>782</v>
      </c>
      <c r="C559" s="132" t="s">
        <v>790</v>
      </c>
    </row>
    <row r="560" spans="2:3" x14ac:dyDescent="0.25">
      <c r="B560" s="132" t="s">
        <v>783</v>
      </c>
      <c r="C560" s="132" t="s">
        <v>790</v>
      </c>
    </row>
    <row r="562" spans="2:6" x14ac:dyDescent="0.25">
      <c r="B562" s="37" t="s">
        <v>109</v>
      </c>
      <c r="C562" s="37" t="s">
        <v>333</v>
      </c>
      <c r="D562" s="37" t="str">
        <f>C563</f>
        <v>Land use change</v>
      </c>
      <c r="E562" s="37" t="str">
        <f>C564</f>
        <v>Mitigating impact of development</v>
      </c>
      <c r="F562" s="37" t="str">
        <f>C565</f>
        <v>Species intervention</v>
      </c>
    </row>
    <row r="563" spans="2:6" ht="25.5" x14ac:dyDescent="0.25">
      <c r="B563" s="209" t="s">
        <v>112</v>
      </c>
      <c r="C563" s="210" t="s">
        <v>335</v>
      </c>
      <c r="D563" s="208" t="s">
        <v>346</v>
      </c>
      <c r="E563" s="208" t="s">
        <v>338</v>
      </c>
      <c r="F563" s="208" t="s">
        <v>344</v>
      </c>
    </row>
    <row r="564" spans="2:6" ht="25.5" x14ac:dyDescent="0.25">
      <c r="B564" s="209" t="s">
        <v>112</v>
      </c>
      <c r="C564" s="210" t="s">
        <v>337</v>
      </c>
      <c r="D564" s="208" t="s">
        <v>343</v>
      </c>
      <c r="E564" s="208" t="s">
        <v>342</v>
      </c>
      <c r="F564" s="208" t="s">
        <v>345</v>
      </c>
    </row>
    <row r="565" spans="2:6" x14ac:dyDescent="0.25">
      <c r="B565" s="209" t="s">
        <v>112</v>
      </c>
      <c r="C565" s="210" t="s">
        <v>334</v>
      </c>
      <c r="D565" s="208"/>
      <c r="E565" s="208"/>
      <c r="F565" s="208"/>
    </row>
    <row r="567" spans="2:6" x14ac:dyDescent="0.25">
      <c r="B567" s="37" t="s">
        <v>113</v>
      </c>
      <c r="C567" s="37" t="s">
        <v>341</v>
      </c>
      <c r="D567" s="37" t="s">
        <v>117</v>
      </c>
      <c r="E567" s="37" t="s">
        <v>111</v>
      </c>
    </row>
    <row r="568" spans="2:6" ht="56.25" customHeight="1" x14ac:dyDescent="0.25">
      <c r="B568" s="134" t="s">
        <v>335</v>
      </c>
      <c r="C568" s="208" t="str">
        <f>Database!D563</f>
        <v>Area-based habitat project</v>
      </c>
      <c r="D568" s="208" t="s">
        <v>47</v>
      </c>
      <c r="E568" s="208" t="s">
        <v>348</v>
      </c>
    </row>
    <row r="569" spans="2:6" ht="56.25" customHeight="1" x14ac:dyDescent="0.25">
      <c r="B569" s="134" t="s">
        <v>337</v>
      </c>
      <c r="C569" s="208" t="str">
        <f>Database!E564</f>
        <v>Reducing scope or scale of a development</v>
      </c>
      <c r="D569" s="208" t="s">
        <v>119</v>
      </c>
      <c r="E569" s="208" t="s">
        <v>348</v>
      </c>
    </row>
    <row r="570" spans="2:6" ht="56.25" customHeight="1" x14ac:dyDescent="0.25">
      <c r="B570" s="134" t="s">
        <v>335</v>
      </c>
      <c r="C570" s="208" t="str">
        <f>Database!D564</f>
        <v>Linear habitat project</v>
      </c>
      <c r="D570" s="208" t="s">
        <v>118</v>
      </c>
      <c r="E570" s="208" t="s">
        <v>349</v>
      </c>
    </row>
    <row r="571" spans="2:6" ht="56.25" customHeight="1" x14ac:dyDescent="0.25">
      <c r="B571" s="134" t="s">
        <v>337</v>
      </c>
      <c r="C571" s="208" t="str">
        <f>Database!E563</f>
        <v>Modifying the design of infrastructure</v>
      </c>
      <c r="D571" s="208" t="s">
        <v>45</v>
      </c>
      <c r="E571" s="208" t="s">
        <v>339</v>
      </c>
    </row>
    <row r="572" spans="2:6" ht="56.25" customHeight="1" x14ac:dyDescent="0.25">
      <c r="B572" s="134" t="s">
        <v>336</v>
      </c>
      <c r="C572" s="208" t="str">
        <f>Database!F563</f>
        <v xml:space="preserve">Supporting recovery of protected species  </v>
      </c>
      <c r="D572" s="208" t="s">
        <v>118</v>
      </c>
      <c r="E572" s="208" t="s">
        <v>340</v>
      </c>
    </row>
    <row r="573" spans="2:6" ht="56.25" customHeight="1" x14ac:dyDescent="0.25">
      <c r="B573" s="134" t="str">
        <f>Database!F562</f>
        <v>Species intervention</v>
      </c>
      <c r="C573" s="208" t="str">
        <f>Database!F564</f>
        <v xml:space="preserve">Reducing a population of invasive species </v>
      </c>
      <c r="D573" s="208" t="s">
        <v>118</v>
      </c>
      <c r="E573" s="208" t="s">
        <v>347</v>
      </c>
    </row>
    <row r="575" spans="2:6" x14ac:dyDescent="0.25">
      <c r="B575" s="37" t="s">
        <v>46</v>
      </c>
    </row>
    <row r="576" spans="2:6" x14ac:dyDescent="0.25">
      <c r="B576" s="134" t="s">
        <v>47</v>
      </c>
    </row>
    <row r="577" spans="2:13" x14ac:dyDescent="0.25">
      <c r="B577" s="134" t="s">
        <v>118</v>
      </c>
    </row>
    <row r="578" spans="2:13" x14ac:dyDescent="0.25">
      <c r="B578" s="134" t="s">
        <v>45</v>
      </c>
    </row>
    <row r="580" spans="2:13" x14ac:dyDescent="0.25">
      <c r="B580" s="37" t="s">
        <v>794</v>
      </c>
      <c r="C580" s="37" t="s">
        <v>798</v>
      </c>
      <c r="D580" s="37" t="s">
        <v>897</v>
      </c>
      <c r="E580" s="37" t="s">
        <v>110</v>
      </c>
      <c r="F580" s="37" t="s">
        <v>799</v>
      </c>
      <c r="G580" s="37" t="s">
        <v>800</v>
      </c>
      <c r="H580" s="37" t="s">
        <v>801</v>
      </c>
      <c r="I580" s="37"/>
      <c r="J580" s="37" t="s">
        <v>802</v>
      </c>
      <c r="K580" s="37"/>
      <c r="L580" s="37" t="s">
        <v>803</v>
      </c>
      <c r="M580" s="37" t="s">
        <v>804</v>
      </c>
    </row>
    <row r="581" spans="2:13" x14ac:dyDescent="0.25">
      <c r="B581" s="133" t="s">
        <v>790</v>
      </c>
      <c r="C581" s="138" t="s">
        <v>11</v>
      </c>
      <c r="D581" s="138" t="str">
        <f>B581&amp;" - "&amp;C581</f>
        <v>England - Grade 1</v>
      </c>
      <c r="E581" s="138" t="s">
        <v>805</v>
      </c>
      <c r="F581" s="133" t="s">
        <v>11</v>
      </c>
      <c r="G581" s="133" t="s">
        <v>806</v>
      </c>
      <c r="H581" s="133">
        <v>700</v>
      </c>
      <c r="I581" s="133"/>
      <c r="J581" s="133">
        <v>475</v>
      </c>
      <c r="K581" s="133"/>
      <c r="L581" s="133" t="s">
        <v>807</v>
      </c>
      <c r="M581" s="133" t="s">
        <v>808</v>
      </c>
    </row>
    <row r="582" spans="2:13" x14ac:dyDescent="0.25">
      <c r="B582" s="133" t="s">
        <v>790</v>
      </c>
      <c r="C582" s="138" t="s">
        <v>12</v>
      </c>
      <c r="D582" s="138" t="str">
        <f t="shared" ref="D582:D604" si="0">B582&amp;" - "&amp;C582</f>
        <v>England - Grade 2</v>
      </c>
      <c r="E582" s="138" t="s">
        <v>809</v>
      </c>
      <c r="F582" s="133" t="s">
        <v>12</v>
      </c>
      <c r="G582" s="133" t="s">
        <v>810</v>
      </c>
      <c r="H582" s="133">
        <v>550</v>
      </c>
      <c r="I582" s="133"/>
      <c r="J582" s="133">
        <v>460</v>
      </c>
      <c r="K582" s="133"/>
      <c r="L582" s="133" t="s">
        <v>811</v>
      </c>
      <c r="M582" s="133" t="s">
        <v>812</v>
      </c>
    </row>
    <row r="583" spans="2:13" x14ac:dyDescent="0.25">
      <c r="B583" s="133" t="s">
        <v>790</v>
      </c>
      <c r="C583" s="138" t="s">
        <v>15</v>
      </c>
      <c r="D583" s="138" t="str">
        <f t="shared" si="0"/>
        <v>England - Grade 3a</v>
      </c>
      <c r="E583" s="138" t="s">
        <v>813</v>
      </c>
      <c r="F583" s="133" t="s">
        <v>15</v>
      </c>
      <c r="G583" s="133" t="s">
        <v>814</v>
      </c>
      <c r="H583" s="133">
        <v>475</v>
      </c>
      <c r="I583" s="133"/>
      <c r="J583" s="133">
        <v>400</v>
      </c>
      <c r="K583" s="133"/>
      <c r="L583" s="133" t="s">
        <v>811</v>
      </c>
      <c r="M583" s="133" t="s">
        <v>812</v>
      </c>
    </row>
    <row r="584" spans="2:13" x14ac:dyDescent="0.25">
      <c r="B584" s="133" t="s">
        <v>790</v>
      </c>
      <c r="C584" s="138" t="s">
        <v>16</v>
      </c>
      <c r="D584" s="138" t="str">
        <f t="shared" si="0"/>
        <v>England - Grade 3b</v>
      </c>
      <c r="E584" s="138" t="s">
        <v>815</v>
      </c>
      <c r="F584" s="133" t="s">
        <v>16</v>
      </c>
      <c r="G584" s="133" t="s">
        <v>816</v>
      </c>
      <c r="H584" s="133">
        <v>320</v>
      </c>
      <c r="I584" s="133"/>
      <c r="J584" s="133">
        <v>245</v>
      </c>
      <c r="K584" s="133"/>
      <c r="L584" s="133" t="s">
        <v>811</v>
      </c>
      <c r="M584" s="133" t="s">
        <v>812</v>
      </c>
    </row>
    <row r="585" spans="2:13" x14ac:dyDescent="0.25">
      <c r="B585" s="133" t="s">
        <v>790</v>
      </c>
      <c r="C585" s="138" t="s">
        <v>13</v>
      </c>
      <c r="D585" s="138" t="str">
        <f t="shared" si="0"/>
        <v>England - Grade 4</v>
      </c>
      <c r="E585" s="138" t="s">
        <v>817</v>
      </c>
      <c r="F585" s="133" t="s">
        <v>13</v>
      </c>
      <c r="G585" s="133" t="s">
        <v>818</v>
      </c>
      <c r="H585" s="133">
        <v>245</v>
      </c>
      <c r="I585" s="133"/>
      <c r="J585" s="133">
        <v>190</v>
      </c>
      <c r="K585" s="133"/>
      <c r="L585" s="133" t="s">
        <v>819</v>
      </c>
      <c r="M585" s="133" t="s">
        <v>820</v>
      </c>
    </row>
    <row r="586" spans="2:13" x14ac:dyDescent="0.25">
      <c r="B586" s="133" t="s">
        <v>790</v>
      </c>
      <c r="C586" s="138" t="s">
        <v>14</v>
      </c>
      <c r="D586" s="138" t="str">
        <f t="shared" si="0"/>
        <v>England - Grade 5</v>
      </c>
      <c r="E586" s="138" t="s">
        <v>821</v>
      </c>
      <c r="F586" s="133" t="s">
        <v>14</v>
      </c>
      <c r="G586" s="133" t="s">
        <v>822</v>
      </c>
      <c r="H586" s="133">
        <v>190</v>
      </c>
      <c r="I586" s="133"/>
      <c r="J586" s="133">
        <v>0</v>
      </c>
      <c r="K586" s="133"/>
      <c r="L586" s="133" t="s">
        <v>823</v>
      </c>
      <c r="M586" s="133" t="s">
        <v>824</v>
      </c>
    </row>
    <row r="587" spans="2:13" x14ac:dyDescent="0.25">
      <c r="B587" s="133" t="s">
        <v>797</v>
      </c>
      <c r="C587" s="138" t="s">
        <v>11</v>
      </c>
      <c r="D587" s="138" t="str">
        <f t="shared" si="0"/>
        <v>Wales - Grade 1</v>
      </c>
      <c r="E587" s="138" t="s">
        <v>805</v>
      </c>
      <c r="F587" s="133" t="s">
        <v>11</v>
      </c>
      <c r="G587" s="133" t="s">
        <v>825</v>
      </c>
      <c r="H587" s="133">
        <v>700</v>
      </c>
      <c r="I587" s="133"/>
      <c r="J587" s="133">
        <v>475</v>
      </c>
      <c r="K587" s="133"/>
      <c r="L587" s="133" t="s">
        <v>826</v>
      </c>
      <c r="M587" s="133" t="s">
        <v>827</v>
      </c>
    </row>
    <row r="588" spans="2:13" x14ac:dyDescent="0.25">
      <c r="B588" s="133" t="s">
        <v>797</v>
      </c>
      <c r="C588" s="138" t="s">
        <v>12</v>
      </c>
      <c r="D588" s="138" t="str">
        <f t="shared" si="0"/>
        <v>Wales - Grade 2</v>
      </c>
      <c r="E588" s="138" t="s">
        <v>809</v>
      </c>
      <c r="F588" s="133" t="s">
        <v>12</v>
      </c>
      <c r="G588" s="133" t="s">
        <v>828</v>
      </c>
      <c r="H588" s="133">
        <v>550</v>
      </c>
      <c r="I588" s="133"/>
      <c r="J588" s="133">
        <v>460</v>
      </c>
      <c r="K588" s="133"/>
      <c r="L588" s="133" t="s">
        <v>829</v>
      </c>
      <c r="M588" s="133" t="s">
        <v>830</v>
      </c>
    </row>
    <row r="589" spans="2:13" x14ac:dyDescent="0.25">
      <c r="B589" s="133" t="s">
        <v>797</v>
      </c>
      <c r="C589" s="138" t="s">
        <v>15</v>
      </c>
      <c r="D589" s="138" t="str">
        <f t="shared" si="0"/>
        <v>Wales - Grade 3a</v>
      </c>
      <c r="E589" s="138" t="s">
        <v>813</v>
      </c>
      <c r="F589" s="133" t="s">
        <v>15</v>
      </c>
      <c r="G589" s="133" t="s">
        <v>831</v>
      </c>
      <c r="H589" s="133">
        <v>475</v>
      </c>
      <c r="I589" s="133"/>
      <c r="J589" s="133">
        <v>400</v>
      </c>
      <c r="K589" s="133"/>
      <c r="L589" s="133" t="s">
        <v>829</v>
      </c>
      <c r="M589" s="133" t="s">
        <v>830</v>
      </c>
    </row>
    <row r="590" spans="2:13" x14ac:dyDescent="0.25">
      <c r="B590" s="133" t="s">
        <v>797</v>
      </c>
      <c r="C590" s="138" t="s">
        <v>16</v>
      </c>
      <c r="D590" s="138" t="str">
        <f t="shared" si="0"/>
        <v>Wales - Grade 3b</v>
      </c>
      <c r="E590" s="138" t="s">
        <v>815</v>
      </c>
      <c r="F590" s="133" t="s">
        <v>16</v>
      </c>
      <c r="G590" s="133" t="s">
        <v>832</v>
      </c>
      <c r="H590" s="133">
        <v>320</v>
      </c>
      <c r="I590" s="133"/>
      <c r="J590" s="133">
        <v>245</v>
      </c>
      <c r="K590" s="133"/>
      <c r="L590" s="133" t="s">
        <v>833</v>
      </c>
      <c r="M590" s="133" t="s">
        <v>830</v>
      </c>
    </row>
    <row r="591" spans="2:13" x14ac:dyDescent="0.25">
      <c r="B591" s="133" t="s">
        <v>797</v>
      </c>
      <c r="C591" s="138" t="s">
        <v>13</v>
      </c>
      <c r="D591" s="138" t="str">
        <f t="shared" si="0"/>
        <v>Wales - Grade 4</v>
      </c>
      <c r="E591" s="138" t="s">
        <v>817</v>
      </c>
      <c r="F591" s="133" t="s">
        <v>13</v>
      </c>
      <c r="G591" s="133" t="s">
        <v>834</v>
      </c>
      <c r="H591" s="133">
        <v>245</v>
      </c>
      <c r="I591" s="133"/>
      <c r="J591" s="133">
        <v>190</v>
      </c>
      <c r="K591" s="133"/>
      <c r="L591" s="133" t="s">
        <v>835</v>
      </c>
      <c r="M591" s="133" t="s">
        <v>836</v>
      </c>
    </row>
    <row r="592" spans="2:13" x14ac:dyDescent="0.25">
      <c r="B592" s="133" t="s">
        <v>797</v>
      </c>
      <c r="C592" s="138" t="s">
        <v>14</v>
      </c>
      <c r="D592" s="138" t="str">
        <f t="shared" si="0"/>
        <v>Wales - Grade 5</v>
      </c>
      <c r="E592" s="138" t="s">
        <v>821</v>
      </c>
      <c r="F592" s="133" t="s">
        <v>14</v>
      </c>
      <c r="G592" s="133" t="s">
        <v>837</v>
      </c>
      <c r="H592" s="133">
        <v>190</v>
      </c>
      <c r="I592" s="133"/>
      <c r="J592" s="133">
        <v>0</v>
      </c>
      <c r="K592" s="133"/>
      <c r="L592" s="133" t="s">
        <v>838</v>
      </c>
      <c r="M592" s="133" t="s">
        <v>830</v>
      </c>
    </row>
    <row r="593" spans="2:13" x14ac:dyDescent="0.25">
      <c r="B593" s="133" t="s">
        <v>795</v>
      </c>
      <c r="C593" s="138" t="s">
        <v>839</v>
      </c>
      <c r="D593" s="138" t="str">
        <f t="shared" si="0"/>
        <v>Scotland - LCA Class 1</v>
      </c>
      <c r="E593" s="138" t="s">
        <v>840</v>
      </c>
      <c r="F593" s="133" t="s">
        <v>11</v>
      </c>
      <c r="G593" s="133" t="s">
        <v>841</v>
      </c>
      <c r="H593" s="133">
        <v>700</v>
      </c>
      <c r="I593" s="133"/>
      <c r="J593" s="133">
        <v>475</v>
      </c>
      <c r="K593" s="133"/>
      <c r="L593" s="133" t="s">
        <v>842</v>
      </c>
      <c r="M593" s="133" t="s">
        <v>843</v>
      </c>
    </row>
    <row r="594" spans="2:13" x14ac:dyDescent="0.25">
      <c r="B594" s="133" t="s">
        <v>795</v>
      </c>
      <c r="C594" s="138" t="s">
        <v>844</v>
      </c>
      <c r="D594" s="138" t="str">
        <f t="shared" si="0"/>
        <v>Scotland - LCA Class 2</v>
      </c>
      <c r="E594" s="138" t="s">
        <v>845</v>
      </c>
      <c r="F594" s="133" t="s">
        <v>846</v>
      </c>
      <c r="G594" s="133" t="s">
        <v>847</v>
      </c>
      <c r="H594" s="133">
        <v>600</v>
      </c>
      <c r="I594" s="133"/>
      <c r="J594" s="133">
        <v>460</v>
      </c>
      <c r="K594" s="133"/>
      <c r="L594" s="133" t="s">
        <v>848</v>
      </c>
      <c r="M594" s="133" t="s">
        <v>849</v>
      </c>
    </row>
    <row r="595" spans="2:13" x14ac:dyDescent="0.25">
      <c r="B595" s="133" t="s">
        <v>795</v>
      </c>
      <c r="C595" s="138" t="s">
        <v>850</v>
      </c>
      <c r="D595" s="138" t="str">
        <f t="shared" si="0"/>
        <v>Scotland - LCA Class 3.1</v>
      </c>
      <c r="E595" s="138" t="s">
        <v>851</v>
      </c>
      <c r="F595" s="133" t="s">
        <v>852</v>
      </c>
      <c r="G595" s="133" t="s">
        <v>814</v>
      </c>
      <c r="H595" s="133">
        <v>500</v>
      </c>
      <c r="I595" s="133"/>
      <c r="J595" s="133">
        <v>400</v>
      </c>
      <c r="K595" s="133"/>
      <c r="L595" s="133" t="s">
        <v>853</v>
      </c>
      <c r="M595" s="133" t="s">
        <v>849</v>
      </c>
    </row>
    <row r="596" spans="2:13" x14ac:dyDescent="0.25">
      <c r="B596" s="133" t="s">
        <v>795</v>
      </c>
      <c r="C596" s="138" t="s">
        <v>854</v>
      </c>
      <c r="D596" s="138" t="str">
        <f t="shared" si="0"/>
        <v>Scotland - LCA Class 3.2</v>
      </c>
      <c r="E596" s="138" t="s">
        <v>855</v>
      </c>
      <c r="F596" s="133" t="s">
        <v>856</v>
      </c>
      <c r="G596" s="133" t="s">
        <v>857</v>
      </c>
      <c r="H596" s="133">
        <v>350</v>
      </c>
      <c r="I596" s="133"/>
      <c r="J596" s="133">
        <v>280</v>
      </c>
      <c r="K596" s="133"/>
      <c r="L596" s="133" t="s">
        <v>848</v>
      </c>
      <c r="M596" s="133" t="s">
        <v>849</v>
      </c>
    </row>
    <row r="597" spans="2:13" x14ac:dyDescent="0.25">
      <c r="B597" s="133" t="s">
        <v>795</v>
      </c>
      <c r="C597" s="138" t="s">
        <v>858</v>
      </c>
      <c r="D597" s="138" t="str">
        <f t="shared" si="0"/>
        <v>Scotland - LCA Class 4.1 / 4.2</v>
      </c>
      <c r="E597" s="138" t="s">
        <v>859</v>
      </c>
      <c r="F597" s="133" t="s">
        <v>860</v>
      </c>
      <c r="G597" s="133" t="s">
        <v>861</v>
      </c>
      <c r="H597" s="133">
        <v>260</v>
      </c>
      <c r="I597" s="133"/>
      <c r="J597" s="133">
        <v>200</v>
      </c>
      <c r="K597" s="133"/>
      <c r="L597" s="133" t="s">
        <v>848</v>
      </c>
      <c r="M597" s="133" t="s">
        <v>849</v>
      </c>
    </row>
    <row r="598" spans="2:13" x14ac:dyDescent="0.25">
      <c r="B598" s="133" t="s">
        <v>795</v>
      </c>
      <c r="C598" s="138" t="s">
        <v>862</v>
      </c>
      <c r="D598" s="138" t="str">
        <f t="shared" si="0"/>
        <v>Scotland - LCA Class 5</v>
      </c>
      <c r="E598" s="138" t="s">
        <v>863</v>
      </c>
      <c r="F598" s="133" t="s">
        <v>13</v>
      </c>
      <c r="G598" s="133" t="s">
        <v>864</v>
      </c>
      <c r="H598" s="133">
        <v>210</v>
      </c>
      <c r="I598" s="133"/>
      <c r="J598" s="133">
        <v>150</v>
      </c>
      <c r="K598" s="133"/>
      <c r="L598" s="133" t="s">
        <v>865</v>
      </c>
      <c r="M598" s="133" t="s">
        <v>849</v>
      </c>
    </row>
    <row r="599" spans="2:13" x14ac:dyDescent="0.25">
      <c r="B599" s="133" t="s">
        <v>795</v>
      </c>
      <c r="C599" s="138" t="s">
        <v>866</v>
      </c>
      <c r="D599" s="138" t="str">
        <f t="shared" si="0"/>
        <v>Scotland - LCA Class 6</v>
      </c>
      <c r="E599" s="138" t="s">
        <v>867</v>
      </c>
      <c r="F599" s="133" t="s">
        <v>14</v>
      </c>
      <c r="G599" s="133" t="s">
        <v>868</v>
      </c>
      <c r="H599" s="133">
        <v>180</v>
      </c>
      <c r="I599" s="133"/>
      <c r="J599" s="133">
        <v>100</v>
      </c>
      <c r="K599" s="133"/>
      <c r="L599" s="133" t="s">
        <v>869</v>
      </c>
      <c r="M599" s="133" t="s">
        <v>849</v>
      </c>
    </row>
    <row r="600" spans="2:13" x14ac:dyDescent="0.25">
      <c r="B600" s="133" t="s">
        <v>795</v>
      </c>
      <c r="C600" s="138" t="s">
        <v>870</v>
      </c>
      <c r="D600" s="138" t="str">
        <f t="shared" si="0"/>
        <v>Scotland - LCA Class 7</v>
      </c>
      <c r="E600" s="138" t="s">
        <v>871</v>
      </c>
      <c r="F600" s="133" t="s">
        <v>872</v>
      </c>
      <c r="G600" s="133" t="s">
        <v>873</v>
      </c>
      <c r="H600" s="133">
        <v>50</v>
      </c>
      <c r="I600" s="133"/>
      <c r="J600" s="133">
        <v>0</v>
      </c>
      <c r="K600" s="133"/>
      <c r="L600" s="133" t="s">
        <v>874</v>
      </c>
      <c r="M600" s="133" t="s">
        <v>849</v>
      </c>
    </row>
    <row r="601" spans="2:13" x14ac:dyDescent="0.25">
      <c r="B601" s="133" t="s">
        <v>796</v>
      </c>
      <c r="C601" s="138" t="s">
        <v>875</v>
      </c>
      <c r="D601" s="138" t="str">
        <f t="shared" si="0"/>
        <v>Northern Ireland - Non-LFA (Disadvantaged Area excluded)</v>
      </c>
      <c r="E601" s="138" t="s">
        <v>876</v>
      </c>
      <c r="F601" s="133" t="s">
        <v>877</v>
      </c>
      <c r="G601" s="133" t="s">
        <v>878</v>
      </c>
      <c r="H601" s="133">
        <v>550</v>
      </c>
      <c r="I601" s="133"/>
      <c r="J601" s="133">
        <v>400</v>
      </c>
      <c r="K601" s="133"/>
      <c r="L601" s="133" t="s">
        <v>879</v>
      </c>
      <c r="M601" s="133" t="s">
        <v>880</v>
      </c>
    </row>
    <row r="602" spans="2:13" x14ac:dyDescent="0.25">
      <c r="B602" s="133" t="s">
        <v>796</v>
      </c>
      <c r="C602" s="138" t="s">
        <v>881</v>
      </c>
      <c r="D602" s="138" t="str">
        <f t="shared" si="0"/>
        <v>Northern Ireland - Disadvantaged Area (DA)</v>
      </c>
      <c r="E602" s="138" t="s">
        <v>882</v>
      </c>
      <c r="F602" s="133" t="s">
        <v>883</v>
      </c>
      <c r="G602" s="133" t="s">
        <v>884</v>
      </c>
      <c r="H602" s="133">
        <v>250</v>
      </c>
      <c r="I602" s="133"/>
      <c r="J602" s="133">
        <v>150</v>
      </c>
      <c r="K602" s="133"/>
      <c r="L602" s="133" t="s">
        <v>885</v>
      </c>
      <c r="M602" s="133" t="s">
        <v>886</v>
      </c>
    </row>
    <row r="603" spans="2:13" x14ac:dyDescent="0.25">
      <c r="B603" s="133" t="s">
        <v>796</v>
      </c>
      <c r="C603" s="138" t="s">
        <v>887</v>
      </c>
      <c r="D603" s="138" t="str">
        <f t="shared" si="0"/>
        <v>Northern Ireland - Severely Disadvantaged Area (SDA)</v>
      </c>
      <c r="E603" s="138" t="s">
        <v>888</v>
      </c>
      <c r="F603" s="133" t="s">
        <v>889</v>
      </c>
      <c r="G603" s="133" t="s">
        <v>890</v>
      </c>
      <c r="H603" s="133">
        <v>180</v>
      </c>
      <c r="I603" s="133"/>
      <c r="J603" s="133">
        <v>0</v>
      </c>
      <c r="K603" s="133"/>
      <c r="L603" s="133" t="s">
        <v>891</v>
      </c>
      <c r="M603" s="133" t="s">
        <v>886</v>
      </c>
    </row>
    <row r="604" spans="2:13" x14ac:dyDescent="0.25">
      <c r="B604" s="133" t="s">
        <v>796</v>
      </c>
      <c r="C604" s="138" t="s">
        <v>892</v>
      </c>
      <c r="D604" s="138" t="str">
        <f t="shared" si="0"/>
        <v>Northern Ireland - Not in agricultural use / unclassified</v>
      </c>
      <c r="E604" s="138" t="s">
        <v>893</v>
      </c>
      <c r="F604" s="133" t="s">
        <v>29</v>
      </c>
      <c r="G604" s="133" t="s">
        <v>894</v>
      </c>
      <c r="H604" s="133">
        <v>0</v>
      </c>
      <c r="I604" s="133"/>
      <c r="J604" s="133">
        <v>0</v>
      </c>
      <c r="K604" s="133"/>
      <c r="L604" s="133" t="s">
        <v>895</v>
      </c>
      <c r="M604" s="133" t="s">
        <v>896</v>
      </c>
    </row>
    <row r="606" spans="2:13" x14ac:dyDescent="0.25">
      <c r="B606" s="37" t="s">
        <v>24</v>
      </c>
    </row>
    <row r="607" spans="2:13" x14ac:dyDescent="0.25">
      <c r="B607" s="133" t="s">
        <v>1114</v>
      </c>
    </row>
    <row r="608" spans="2:13" x14ac:dyDescent="0.25">
      <c r="B608" s="133" t="s">
        <v>1113</v>
      </c>
    </row>
    <row r="609" spans="2:6" x14ac:dyDescent="0.25">
      <c r="B609" s="133" t="s">
        <v>25</v>
      </c>
    </row>
    <row r="610" spans="2:6" x14ac:dyDescent="0.25">
      <c r="B610" s="133" t="s">
        <v>45</v>
      </c>
    </row>
    <row r="611" spans="2:6" x14ac:dyDescent="0.25">
      <c r="B611" s="133" t="s">
        <v>29</v>
      </c>
    </row>
    <row r="612" spans="2:6" x14ac:dyDescent="0.25">
      <c r="B612" s="128"/>
    </row>
    <row r="613" spans="2:6" ht="25.5" x14ac:dyDescent="0.25">
      <c r="B613" s="37" t="s">
        <v>139</v>
      </c>
      <c r="C613" s="37" t="s">
        <v>140</v>
      </c>
      <c r="D613" s="37" t="s">
        <v>121</v>
      </c>
      <c r="E613" s="37" t="s">
        <v>141</v>
      </c>
      <c r="F613" s="37" t="s">
        <v>804</v>
      </c>
    </row>
    <row r="614" spans="2:6" x14ac:dyDescent="0.25">
      <c r="B614" s="137">
        <f>Database!B30</f>
        <v>1</v>
      </c>
      <c r="C614" s="136">
        <v>-6.0000000000000001E-3</v>
      </c>
      <c r="D614" s="136">
        <v>0.04</v>
      </c>
      <c r="E614" s="136">
        <f t="shared" ref="E614:E625" si="1">C614+$D$614</f>
        <v>3.4000000000000002E-2</v>
      </c>
      <c r="F614" s="136" t="s">
        <v>142</v>
      </c>
    </row>
    <row r="615" spans="2:6" x14ac:dyDescent="0.25">
      <c r="B615" s="137">
        <f>Database!B31</f>
        <v>2</v>
      </c>
      <c r="C615" s="136">
        <v>-3.0000000000000001E-3</v>
      </c>
      <c r="D615" s="127"/>
      <c r="E615" s="136">
        <f t="shared" si="1"/>
        <v>3.6999999999999998E-2</v>
      </c>
    </row>
    <row r="616" spans="2:6" x14ac:dyDescent="0.25">
      <c r="B616" s="137">
        <f>Database!B32</f>
        <v>3</v>
      </c>
      <c r="C616" s="136">
        <v>1E-3</v>
      </c>
      <c r="D616" s="127"/>
      <c r="E616" s="136">
        <f t="shared" si="1"/>
        <v>4.1000000000000002E-2</v>
      </c>
    </row>
    <row r="617" spans="2:6" x14ac:dyDescent="0.25">
      <c r="B617" s="137">
        <f>Database!B33</f>
        <v>5</v>
      </c>
      <c r="C617" s="136">
        <v>7.0000000000000001E-3</v>
      </c>
      <c r="D617" s="127"/>
      <c r="E617" s="136">
        <f t="shared" si="1"/>
        <v>4.7E-2</v>
      </c>
    </row>
    <row r="618" spans="2:6" x14ac:dyDescent="0.25">
      <c r="B618" s="137">
        <f>Database!B34</f>
        <v>10</v>
      </c>
      <c r="C618" s="136">
        <v>1.4460000000000001E-2</v>
      </c>
      <c r="D618" s="127"/>
      <c r="E618" s="136">
        <f t="shared" si="1"/>
        <v>5.4460000000000001E-2</v>
      </c>
    </row>
    <row r="619" spans="2:6" x14ac:dyDescent="0.25">
      <c r="B619" s="137">
        <f>Database!B35</f>
        <v>15</v>
      </c>
      <c r="C619" s="136">
        <v>1.7000000000000001E-2</v>
      </c>
      <c r="D619" s="127"/>
      <c r="E619" s="136">
        <f t="shared" si="1"/>
        <v>5.7000000000000002E-2</v>
      </c>
    </row>
    <row r="620" spans="2:6" x14ac:dyDescent="0.25">
      <c r="B620" s="137">
        <f>Database!B36</f>
        <v>20</v>
      </c>
      <c r="C620" s="136">
        <v>0.02</v>
      </c>
      <c r="D620" s="127"/>
      <c r="E620" s="136">
        <f t="shared" si="1"/>
        <v>0.06</v>
      </c>
    </row>
    <row r="621" spans="2:6" x14ac:dyDescent="0.25">
      <c r="B621" s="137">
        <f>Database!B37</f>
        <v>25</v>
      </c>
      <c r="C621" s="136">
        <v>2.1000000000000001E-2</v>
      </c>
      <c r="D621" s="127"/>
      <c r="E621" s="136">
        <f t="shared" si="1"/>
        <v>6.0999999999999999E-2</v>
      </c>
    </row>
    <row r="622" spans="2:6" x14ac:dyDescent="0.25">
      <c r="B622" s="137">
        <f>Database!B38</f>
        <v>30</v>
      </c>
      <c r="C622" s="136">
        <v>2.1999999999999999E-2</v>
      </c>
      <c r="D622" s="127"/>
      <c r="E622" s="136">
        <f t="shared" si="1"/>
        <v>6.2E-2</v>
      </c>
    </row>
    <row r="623" spans="2:6" x14ac:dyDescent="0.25">
      <c r="B623" s="137">
        <f>Database!B39</f>
        <v>40</v>
      </c>
      <c r="C623" s="136">
        <v>1.9E-2</v>
      </c>
      <c r="D623" s="127"/>
      <c r="E623" s="136">
        <f t="shared" si="1"/>
        <v>5.8999999999999997E-2</v>
      </c>
    </row>
    <row r="624" spans="2:6" x14ac:dyDescent="0.25">
      <c r="B624" s="137">
        <f>Database!B40</f>
        <v>50</v>
      </c>
      <c r="C624" s="136">
        <v>1.78E-2</v>
      </c>
      <c r="D624" s="127"/>
      <c r="E624" s="136">
        <f t="shared" si="1"/>
        <v>5.7800000000000004E-2</v>
      </c>
    </row>
    <row r="625" spans="2:6" x14ac:dyDescent="0.25">
      <c r="B625" s="137">
        <f>Database!B41</f>
        <v>60</v>
      </c>
      <c r="C625" s="136">
        <v>1.7999999999999999E-2</v>
      </c>
      <c r="D625" s="127"/>
      <c r="E625" s="136">
        <f t="shared" si="1"/>
        <v>5.7999999999999996E-2</v>
      </c>
    </row>
    <row r="626" spans="2:6" x14ac:dyDescent="0.25">
      <c r="B626" s="128"/>
      <c r="C626" s="129"/>
      <c r="D626" s="130"/>
      <c r="E626" s="127"/>
      <c r="F626" s="130"/>
    </row>
    <row r="627" spans="2:6" x14ac:dyDescent="0.25">
      <c r="B627" s="37" t="s">
        <v>372</v>
      </c>
      <c r="C627" s="127"/>
      <c r="E627" s="127"/>
    </row>
    <row r="628" spans="2:6" x14ac:dyDescent="0.25">
      <c r="B628" s="136">
        <v>0</v>
      </c>
      <c r="C628" s="127"/>
      <c r="E628" s="127"/>
    </row>
    <row r="629" spans="2:6" x14ac:dyDescent="0.25">
      <c r="B629" s="131"/>
      <c r="C629" s="127"/>
      <c r="E629" s="127"/>
      <c r="F629" s="127"/>
    </row>
    <row r="630" spans="2:6" x14ac:dyDescent="0.25">
      <c r="B630" s="37" t="s">
        <v>151</v>
      </c>
    </row>
    <row r="631" spans="2:6" x14ac:dyDescent="0.25">
      <c r="B631" s="135" t="s">
        <v>152</v>
      </c>
    </row>
    <row r="632" spans="2:6" x14ac:dyDescent="0.25">
      <c r="B632" s="135" t="s">
        <v>399</v>
      </c>
    </row>
    <row r="634" spans="2:6" ht="25.5" x14ac:dyDescent="0.25">
      <c r="B634" s="37" t="s">
        <v>144</v>
      </c>
    </row>
    <row r="635" spans="2:6" x14ac:dyDescent="0.25">
      <c r="B635" s="136">
        <v>3.5000000000000003E-2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Calculator</vt:lpstr>
      <vt:lpstr>Catalogue</vt:lpstr>
      <vt:lpst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Tom</cp:lastModifiedBy>
  <dcterms:created xsi:type="dcterms:W3CDTF">2026-02-02T11:42:08Z</dcterms:created>
  <dcterms:modified xsi:type="dcterms:W3CDTF">2026-08-11T14:09:49Z</dcterms:modified>
</cp:coreProperties>
</file>